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llao\Downloads\Telegram Desktop\"/>
    </mc:Choice>
  </mc:AlternateContent>
  <xr:revisionPtr revIDLastSave="0" documentId="8_{552CE820-8D56-4AA6-B552-3C46BEAFF05F}" xr6:coauthVersionLast="47" xr6:coauthVersionMax="47" xr10:uidLastSave="{00000000-0000-0000-0000-000000000000}"/>
  <bookViews>
    <workbookView xWindow="-108" yWindow="-108" windowWidth="23256" windowHeight="12456" tabRatio="500" firstSheet="4" activeTab="5" xr2:uid="{00000000-000D-0000-FFFF-FFFF00000000}"/>
  </bookViews>
  <sheets>
    <sheet name="Overview" sheetId="1" r:id="rId1"/>
    <sheet name="1 Invoice Entry" sheetId="2" r:id="rId2"/>
    <sheet name="2 Inventory Record" sheetId="3" r:id="rId3"/>
    <sheet name="3 Contact Cleanup" sheetId="4" r:id="rId4"/>
    <sheet name="4 Accuracy Check" sheetId="5" r:id="rId5"/>
    <sheet name="5 Major Elements Statistics" sheetId="6" r:id="rId6"/>
    <sheet name="6 Charts and Analysis" sheetId="7" r:id="rId7"/>
  </sheets>
  <externalReferences>
    <externalReference r:id="rId8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9" i="6" l="1"/>
  <c r="Y9" i="6"/>
  <c r="X9" i="6"/>
  <c r="W9" i="6"/>
  <c r="V9" i="6"/>
  <c r="U9" i="6"/>
  <c r="T9" i="6"/>
  <c r="S9" i="6"/>
  <c r="R9" i="6"/>
  <c r="Q9" i="6"/>
  <c r="Z8" i="6"/>
  <c r="Y8" i="6"/>
  <c r="X8" i="6"/>
  <c r="W8" i="6"/>
  <c r="V8" i="6"/>
  <c r="U8" i="6"/>
  <c r="T8" i="6"/>
  <c r="S8" i="6"/>
  <c r="R8" i="6"/>
  <c r="Q8" i="6"/>
  <c r="Z7" i="6"/>
  <c r="Y7" i="6"/>
  <c r="X7" i="6"/>
  <c r="W7" i="6"/>
  <c r="V7" i="6"/>
  <c r="U7" i="6"/>
  <c r="T7" i="6"/>
  <c r="S7" i="6"/>
  <c r="R7" i="6"/>
  <c r="Q7" i="6"/>
  <c r="Z6" i="6"/>
  <c r="Y6" i="6"/>
  <c r="X6" i="6"/>
  <c r="W6" i="6"/>
  <c r="V6" i="6"/>
  <c r="U6" i="6"/>
  <c r="T6" i="6"/>
  <c r="S6" i="6"/>
  <c r="R6" i="6"/>
  <c r="Q6" i="6"/>
  <c r="Z5" i="6"/>
  <c r="Y5" i="6"/>
  <c r="X5" i="6"/>
  <c r="W5" i="6"/>
  <c r="V5" i="6"/>
  <c r="U5" i="6"/>
  <c r="T5" i="6"/>
  <c r="S5" i="6"/>
  <c r="R5" i="6"/>
  <c r="Q5" i="6"/>
  <c r="F24" i="5" l="1"/>
  <c r="G24" i="5" s="1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F16" i="5"/>
  <c r="G16" i="5" s="1"/>
  <c r="F15" i="5"/>
  <c r="G15" i="5" s="1"/>
  <c r="F14" i="5"/>
  <c r="G14" i="5" s="1"/>
  <c r="F13" i="5"/>
  <c r="G13" i="5" s="1"/>
  <c r="F12" i="5"/>
  <c r="G12" i="5" s="1"/>
  <c r="F11" i="5"/>
  <c r="G11" i="5" s="1"/>
  <c r="F10" i="5"/>
  <c r="G10" i="5" s="1"/>
  <c r="F9" i="5"/>
  <c r="G9" i="5" s="1"/>
  <c r="F8" i="5"/>
  <c r="G8" i="5" s="1"/>
  <c r="F7" i="5"/>
  <c r="G7" i="5" s="1"/>
  <c r="J6" i="5"/>
  <c r="F6" i="5"/>
  <c r="G6" i="5" s="1"/>
  <c r="J5" i="5"/>
  <c r="J7" i="5" s="1"/>
  <c r="G5" i="5"/>
  <c r="F5" i="5"/>
  <c r="J4" i="5"/>
  <c r="L13" i="4"/>
  <c r="L12" i="4"/>
  <c r="L11" i="4"/>
  <c r="L10" i="4"/>
  <c r="L9" i="4"/>
  <c r="L8" i="4"/>
  <c r="L7" i="4"/>
  <c r="L6" i="4"/>
  <c r="H15" i="4" s="1"/>
  <c r="G19" i="3"/>
  <c r="I19" i="3" s="1"/>
  <c r="G18" i="3"/>
  <c r="I18" i="3" s="1"/>
  <c r="I17" i="3"/>
  <c r="G17" i="3"/>
  <c r="G16" i="3"/>
  <c r="I16" i="3" s="1"/>
  <c r="G15" i="3"/>
  <c r="I15" i="3" s="1"/>
  <c r="G14" i="3"/>
  <c r="I14" i="3" s="1"/>
  <c r="I13" i="3"/>
  <c r="G13" i="3"/>
  <c r="G12" i="3"/>
  <c r="I12" i="3" s="1"/>
  <c r="G11" i="3"/>
  <c r="I11" i="3" s="1"/>
  <c r="G10" i="3"/>
  <c r="I10" i="3" s="1"/>
  <c r="I9" i="3"/>
  <c r="G9" i="3"/>
  <c r="G8" i="3"/>
  <c r="I8" i="3" s="1"/>
  <c r="G7" i="3"/>
  <c r="I7" i="3" s="1"/>
  <c r="G6" i="3"/>
  <c r="I6" i="3" s="1"/>
  <c r="L5" i="3"/>
  <c r="G5" i="3"/>
  <c r="I5" i="3" s="1"/>
  <c r="L4" i="3" s="1"/>
  <c r="G31" i="2"/>
  <c r="E31" i="2"/>
  <c r="I30" i="2"/>
  <c r="H30" i="2"/>
  <c r="G30" i="2"/>
  <c r="G29" i="2"/>
  <c r="G28" i="2"/>
  <c r="G27" i="2"/>
  <c r="G26" i="2"/>
  <c r="H25" i="2"/>
  <c r="I25" i="2" s="1"/>
  <c r="G25" i="2"/>
  <c r="G24" i="2"/>
  <c r="G23" i="2"/>
  <c r="H23" i="2" s="1"/>
  <c r="G22" i="2"/>
  <c r="H22" i="2" s="1"/>
  <c r="I22" i="2" s="1"/>
  <c r="G21" i="2"/>
  <c r="G20" i="2"/>
  <c r="G19" i="2"/>
  <c r="G18" i="2"/>
  <c r="H17" i="2"/>
  <c r="I17" i="2" s="1"/>
  <c r="G17" i="2"/>
  <c r="G16" i="2"/>
  <c r="G15" i="2"/>
  <c r="H15" i="2" s="1"/>
  <c r="G14" i="2"/>
  <c r="H14" i="2" s="1"/>
  <c r="I14" i="2" s="1"/>
  <c r="G13" i="2"/>
  <c r="H13" i="2" s="1"/>
  <c r="G12" i="2"/>
  <c r="G11" i="2"/>
  <c r="M10" i="2"/>
  <c r="G10" i="2"/>
  <c r="M9" i="2"/>
  <c r="G9" i="2"/>
  <c r="M8" i="2"/>
  <c r="I8" i="2"/>
  <c r="H8" i="2"/>
  <c r="G8" i="2"/>
  <c r="M7" i="2"/>
  <c r="G7" i="2"/>
  <c r="I6" i="2"/>
  <c r="H6" i="2"/>
  <c r="G6" i="2"/>
  <c r="I11" i="2" l="1"/>
  <c r="I18" i="2"/>
  <c r="I12" i="2"/>
  <c r="I9" i="2"/>
  <c r="I29" i="2"/>
  <c r="I15" i="2"/>
  <c r="H18" i="2"/>
  <c r="I23" i="2"/>
  <c r="H26" i="2"/>
  <c r="I26" i="2" s="1"/>
  <c r="H9" i="2"/>
  <c r="H21" i="2"/>
  <c r="I21" i="2" s="1"/>
  <c r="H29" i="2"/>
  <c r="I13" i="2"/>
  <c r="H16" i="2"/>
  <c r="I16" i="2" s="1"/>
  <c r="H24" i="2"/>
  <c r="I24" i="2" s="1"/>
  <c r="H11" i="2"/>
  <c r="H19" i="2"/>
  <c r="I19" i="2" s="1"/>
  <c r="H27" i="2"/>
  <c r="I27" i="2" s="1"/>
  <c r="H10" i="2"/>
  <c r="I10" i="2" s="1"/>
  <c r="H12" i="2"/>
  <c r="H20" i="2"/>
  <c r="I20" i="2" s="1"/>
  <c r="H28" i="2"/>
  <c r="I28" i="2" s="1"/>
  <c r="H7" i="2"/>
  <c r="N9" i="2" l="1"/>
  <c r="H31" i="2"/>
  <c r="N8" i="2"/>
  <c r="I7" i="2"/>
  <c r="I31" i="2" l="1"/>
  <c r="N7" i="2"/>
  <c r="N10" i="2" s="1"/>
</calcChain>
</file>

<file path=xl/sharedStrings.xml><?xml version="1.0" encoding="utf-8"?>
<sst xmlns="http://schemas.openxmlformats.org/spreadsheetml/2006/main" count="578" uniqueCount="318">
  <si>
    <t>Data Entry Portfolio – Emmanuella</t>
  </si>
  <si>
    <t>Practice work samples built with fictional data. No real client or company information is used.</t>
  </si>
  <si>
    <t>Role targeted</t>
  </si>
  <si>
    <t>Data Entry Clerk / Data Entry Assistant</t>
  </si>
  <si>
    <t>Background</t>
  </si>
  <si>
    <t>Virtual Assistant (Elma Confectioners, Nexa Assist Co.); BSc Geology student, University of Ibadan</t>
  </si>
  <si>
    <t>Tools</t>
  </si>
  <si>
    <t>Microsoft Excel, Office 365, Google Workspace, CRM tools</t>
  </si>
  <si>
    <t>Strengths</t>
  </si>
  <si>
    <t>Accuracy, speed, consistency, data cleaning, double-entry verification, clear documentation</t>
  </si>
  <si>
    <t>Sample</t>
  </si>
  <si>
    <t>What it shows</t>
  </si>
  <si>
    <t>1. Invoice Entry Log</t>
  </si>
  <si>
    <t>Typing in invoices accurately; formulas for totals, VAT and status summary</t>
  </si>
  <si>
    <t>2. Inventory Record</t>
  </si>
  <si>
    <t>Stock tracking with automatic closing balance and reorder alerts</t>
  </si>
  <si>
    <t>3. Contact Cleanup</t>
  </si>
  <si>
    <t>Messy raw data standardised for CRM import, with a change log and duplicate check</t>
  </si>
  <si>
    <t>4. Accuracy Check</t>
  </si>
  <si>
    <t>Double-entry verification against source with an accuracy score</t>
  </si>
  <si>
    <t>Note</t>
  </si>
  <si>
    <t>All names, companies, emails and phone numbers are made up for demonstration.</t>
  </si>
  <si>
    <t>Sample 1: Invoice Entry Log</t>
  </si>
  <si>
    <t>Fictional supplier invoices keyed from scanned copies. Blue cells are typed inputs; black cells are formulas.</t>
  </si>
  <si>
    <t>VAT rate</t>
  </si>
  <si>
    <t>Assumption: 7.5% VAT (Nigeria standard rate), change here to update all rows.</t>
  </si>
  <si>
    <t>Invoice No</t>
  </si>
  <si>
    <t>Date</t>
  </si>
  <si>
    <t>Customer</t>
  </si>
  <si>
    <t>Item</t>
  </si>
  <si>
    <t>Qty</t>
  </si>
  <si>
    <t>Unit Price (₦)</t>
  </si>
  <si>
    <t>Line Total (₦)</t>
  </si>
  <si>
    <t>VAT (₦)</t>
  </si>
  <si>
    <t>Gross Total (₦)</t>
  </si>
  <si>
    <t>Status</t>
  </si>
  <si>
    <t>Summary by status</t>
  </si>
  <si>
    <t>INV-2026-1001</t>
  </si>
  <si>
    <t>Greenfield Academy</t>
  </si>
  <si>
    <t>Filing Cabinet</t>
  </si>
  <si>
    <t>Paid</t>
  </si>
  <si>
    <t>Invoices</t>
  </si>
  <si>
    <t>Gross (₦)</t>
  </si>
  <si>
    <t>INV-2026-1002</t>
  </si>
  <si>
    <t>Adeyemi Stores</t>
  </si>
  <si>
    <t>Printer Toner</t>
  </si>
  <si>
    <t>INV-2026-1003</t>
  </si>
  <si>
    <t>A4 Paper Ream</t>
  </si>
  <si>
    <t>Pending</t>
  </si>
  <si>
    <t>INV-2026-1004</t>
  </si>
  <si>
    <t>Marker Pens (box)</t>
  </si>
  <si>
    <t>Overdue</t>
  </si>
  <si>
    <t>INV-2026-1005</t>
  </si>
  <si>
    <t>Total</t>
  </si>
  <si>
    <t>INV-2026-1006</t>
  </si>
  <si>
    <t>Lagos Fresh Mart</t>
  </si>
  <si>
    <t>Notebook (pack of 10)</t>
  </si>
  <si>
    <t>INV-2026-1007</t>
  </si>
  <si>
    <t>Stapler</t>
  </si>
  <si>
    <t>INV-2026-1008</t>
  </si>
  <si>
    <t>Okoro &amp; Sons Ltd</t>
  </si>
  <si>
    <t>INV-2026-1009</t>
  </si>
  <si>
    <t>Bright Future Pharmacy</t>
  </si>
  <si>
    <t>INV-2026-1010</t>
  </si>
  <si>
    <t>Sunrise Catering</t>
  </si>
  <si>
    <t>INV-2026-1011</t>
  </si>
  <si>
    <t>INV-2026-1012</t>
  </si>
  <si>
    <t>INV-2026-1013</t>
  </si>
  <si>
    <t>Ibadan Metro Foods</t>
  </si>
  <si>
    <t>Office Chair</t>
  </si>
  <si>
    <t>INV-2026-1014</t>
  </si>
  <si>
    <t>INV-2026-1015</t>
  </si>
  <si>
    <t>INV-2026-1016</t>
  </si>
  <si>
    <t>INV-2026-1017</t>
  </si>
  <si>
    <t>Whiteboard</t>
  </si>
  <si>
    <t>INV-2026-1018</t>
  </si>
  <si>
    <t>Zenith Office Supplies</t>
  </si>
  <si>
    <t>INV-2026-1019</t>
  </si>
  <si>
    <t>INV-2026-1020</t>
  </si>
  <si>
    <t>INV-2026-1021</t>
  </si>
  <si>
    <t>INV-2026-1022</t>
  </si>
  <si>
    <t>INV-2026-1023</t>
  </si>
  <si>
    <t>INV-2026-1024</t>
  </si>
  <si>
    <t>INV-2026-1025</t>
  </si>
  <si>
    <t>TOTAL</t>
  </si>
  <si>
    <t>Sample 2: Weekly Stock Record (Bakery)</t>
  </si>
  <si>
    <t>Fictional bakery stock. Closing balance and reorder status calculate automatically.</t>
  </si>
  <si>
    <t>SKU</t>
  </si>
  <si>
    <t>Product</t>
  </si>
  <si>
    <t>Category</t>
  </si>
  <si>
    <t>Opening Stock</t>
  </si>
  <si>
    <t>Received</t>
  </si>
  <si>
    <t>Sold</t>
  </si>
  <si>
    <t>Closing Stock</t>
  </si>
  <si>
    <t>Reorder Level</t>
  </si>
  <si>
    <t>Items to reorder</t>
  </si>
  <si>
    <t>SKU-101</t>
  </si>
  <si>
    <t>Butter Cookies (pack)</t>
  </si>
  <si>
    <t>Biscuits</t>
  </si>
  <si>
    <t>Total units in stock</t>
  </si>
  <si>
    <t>SKU-102</t>
  </si>
  <si>
    <t>Chin Chin (bag)</t>
  </si>
  <si>
    <t>Snacks</t>
  </si>
  <si>
    <t>SKU-103</t>
  </si>
  <si>
    <t>Meat Pie</t>
  </si>
  <si>
    <t>Pastry</t>
  </si>
  <si>
    <t>SKU-104</t>
  </si>
  <si>
    <t>Sausage Roll</t>
  </si>
  <si>
    <t>SKU-105</t>
  </si>
  <si>
    <t>Doughnut</t>
  </si>
  <si>
    <t>SKU-106</t>
  </si>
  <si>
    <t>Birthday Cake (small)</t>
  </si>
  <si>
    <t>Cakes</t>
  </si>
  <si>
    <t>SKU-107</t>
  </si>
  <si>
    <t>Birthday Cake (large)</t>
  </si>
  <si>
    <t>SKU-108</t>
  </si>
  <si>
    <t>Banana Bread</t>
  </si>
  <si>
    <t>Bread</t>
  </si>
  <si>
    <t>SKU-109</t>
  </si>
  <si>
    <t>Sliced Bread (loaf)</t>
  </si>
  <si>
    <t>SKU-110</t>
  </si>
  <si>
    <t>Puff Puff (pack)</t>
  </si>
  <si>
    <t>SKU-111</t>
  </si>
  <si>
    <t>Coconut Candy (bag)</t>
  </si>
  <si>
    <t>Confectionery</t>
  </si>
  <si>
    <t>SKU-112</t>
  </si>
  <si>
    <t>Chocolate Bar</t>
  </si>
  <si>
    <t>SKU-113</t>
  </si>
  <si>
    <t>Fruit Juice (bottle)</t>
  </si>
  <si>
    <t>Drinks</t>
  </si>
  <si>
    <t>SKU-114</t>
  </si>
  <si>
    <t>Bottled Water</t>
  </si>
  <si>
    <t>SKU-115</t>
  </si>
  <si>
    <t>Cupcake Box (6)</t>
  </si>
  <si>
    <t>Sample 3: Contact List Cleanup for CRM Import</t>
  </si>
  <si>
    <t>Left: raw data as received. Right: standardised version. Duplicates flagged by formula.</t>
  </si>
  <si>
    <t>RAW (as received)</t>
  </si>
  <si>
    <t>CLEANED (ready for import)</t>
  </si>
  <si>
    <t>Name</t>
  </si>
  <si>
    <t>Email</t>
  </si>
  <si>
    <t>Phone</t>
  </si>
  <si>
    <t>Date Joined</t>
  </si>
  <si>
    <t>City</t>
  </si>
  <si>
    <t>Full Name</t>
  </si>
  <si>
    <t>Phone (+234)</t>
  </si>
  <si>
    <t>Duplicate?</t>
  </si>
  <si>
    <t xml:space="preserve">  adaeze OKAFOR </t>
  </si>
  <si>
    <t>adaeze.okafor@mailbox.test</t>
  </si>
  <si>
    <t>0803 555 0142</t>
  </si>
  <si>
    <t>12/9/2026</t>
  </si>
  <si>
    <t>LAGOS</t>
  </si>
  <si>
    <t>Adaeze Okafor</t>
  </si>
  <si>
    <t>+2348035550142</t>
  </si>
  <si>
    <t>Lagos</t>
  </si>
  <si>
    <t>Tunde bello</t>
  </si>
  <si>
    <t>TUNDE.BELLO@mailbox.test</t>
  </si>
  <si>
    <t>+234 805 555 0177</t>
  </si>
  <si>
    <t>2026-09-13</t>
  </si>
  <si>
    <t>ibadan</t>
  </si>
  <si>
    <t>Tunde Bello</t>
  </si>
  <si>
    <t>tunde.bello@mailbox.test</t>
  </si>
  <si>
    <t>+2348055550177</t>
  </si>
  <si>
    <t>Ibadan</t>
  </si>
  <si>
    <t>CHIDI Eze</t>
  </si>
  <si>
    <t>chidi.eze@mailbox.test</t>
  </si>
  <si>
    <t>08055550163</t>
  </si>
  <si>
    <t>13th Sept 2026</t>
  </si>
  <si>
    <t xml:space="preserve">Abuja </t>
  </si>
  <si>
    <t>Chidi Eze</t>
  </si>
  <si>
    <t>+2348055550163</t>
  </si>
  <si>
    <t>Abuja</t>
  </si>
  <si>
    <t>09-12-2026</t>
  </si>
  <si>
    <t>funke  adebayo</t>
  </si>
  <si>
    <t>funke.adebayo@mailbox.test</t>
  </si>
  <si>
    <t>0701-555-0199</t>
  </si>
  <si>
    <t>14/09/2026</t>
  </si>
  <si>
    <t>Funke Adebayo</t>
  </si>
  <si>
    <t>+2347015550199</t>
  </si>
  <si>
    <t>Musa  IBRAHIM</t>
  </si>
  <si>
    <t>musa.ibrahim@mailbox.test</t>
  </si>
  <si>
    <t>0902 555 0111</t>
  </si>
  <si>
    <t>Sept 15, 2026</t>
  </si>
  <si>
    <t>kano</t>
  </si>
  <si>
    <t>Musa Ibrahim</t>
  </si>
  <si>
    <t>+2349025550111</t>
  </si>
  <si>
    <t>Kano</t>
  </si>
  <si>
    <t>ngozi Nwosu</t>
  </si>
  <si>
    <t>ngozi.nwosu@mailbox</t>
  </si>
  <si>
    <t>0810 555 0128</t>
  </si>
  <si>
    <t>16/09/2026</t>
  </si>
  <si>
    <t>Enugu</t>
  </si>
  <si>
    <t>Ngozi Nwosu</t>
  </si>
  <si>
    <t>ngozi.nwosu@mailbox.test</t>
  </si>
  <si>
    <t>+2348105550128</t>
  </si>
  <si>
    <t xml:space="preserve">Segun  ADEOLA </t>
  </si>
  <si>
    <t>segun.adeola@mailbox.test</t>
  </si>
  <si>
    <t>(0807) 555 0150</t>
  </si>
  <si>
    <t>17.09.2026</t>
  </si>
  <si>
    <t>port harcourt</t>
  </si>
  <si>
    <t>Segun Adeola</t>
  </si>
  <si>
    <t>+2348075550150</t>
  </si>
  <si>
    <t>Port Harcourt</t>
  </si>
  <si>
    <t>Duplicates found</t>
  </si>
  <si>
    <t>Note: row 4 is a repeat of row 1 (same email). Keep one record before import.</t>
  </si>
  <si>
    <t>Change log</t>
  </si>
  <si>
    <t>1. Trimmed extra spaces and fixed capitalisation (Proper Case) in names and cities</t>
  </si>
  <si>
    <t>2. Converted all emails to lowercase; completed a truncated email domain (row 7)</t>
  </si>
  <si>
    <t>3. Standardised phone numbers to international format +234XXXXXXXXXX</t>
  </si>
  <si>
    <t>4. Converted mixed date formats to one format (dd-mmm-yyyy)</t>
  </si>
  <si>
    <t>5. Flagged one duplicate contact using COUNTIF on email</t>
  </si>
  <si>
    <t>Sample 4: Double-Entry Verification</t>
  </si>
  <si>
    <t>Each record keyed twice and compared with the source. Mismatches are flagged and corrected.</t>
  </si>
  <si>
    <t>Record</t>
  </si>
  <si>
    <t>Field</t>
  </si>
  <si>
    <t>Source Document</t>
  </si>
  <si>
    <t>Entry 1</t>
  </si>
  <si>
    <t>Entry 2</t>
  </si>
  <si>
    <t>Match?</t>
  </si>
  <si>
    <t>Resolved Value</t>
  </si>
  <si>
    <t>Records checked</t>
  </si>
  <si>
    <t>R01</t>
  </si>
  <si>
    <t>First-pass matches</t>
  </si>
  <si>
    <t>R02</t>
  </si>
  <si>
    <t>Amount (₦)</t>
  </si>
  <si>
    <t>45,600.00</t>
  </si>
  <si>
    <t>Errors caught</t>
  </si>
  <si>
    <t>R03</t>
  </si>
  <si>
    <t>Adeyemi Store</t>
  </si>
  <si>
    <t>First-pass accuracy</t>
  </si>
  <si>
    <t>R04</t>
  </si>
  <si>
    <t>03-Sep-2026</t>
  </si>
  <si>
    <t>R05</t>
  </si>
  <si>
    <t>128,750.00</t>
  </si>
  <si>
    <t>128,570.00</t>
  </si>
  <si>
    <t>Errors are resolved against the source document, not either entry.</t>
  </si>
  <si>
    <t>R06</t>
  </si>
  <si>
    <t>R07</t>
  </si>
  <si>
    <t>R08</t>
  </si>
  <si>
    <t>12</t>
  </si>
  <si>
    <t>R09</t>
  </si>
  <si>
    <t>R10</t>
  </si>
  <si>
    <t>9,300.00</t>
  </si>
  <si>
    <t>R11</t>
  </si>
  <si>
    <t>R12</t>
  </si>
  <si>
    <t>14-Sep-2026</t>
  </si>
  <si>
    <t>R13</t>
  </si>
  <si>
    <t>+2348055550136</t>
  </si>
  <si>
    <t>R14</t>
  </si>
  <si>
    <t>R15</t>
  </si>
  <si>
    <t>7</t>
  </si>
  <si>
    <t>R16</t>
  </si>
  <si>
    <t>R17</t>
  </si>
  <si>
    <t>76,400.00</t>
  </si>
  <si>
    <t>R18</t>
  </si>
  <si>
    <t>R19</t>
  </si>
  <si>
    <t>18-Sep-2026</t>
  </si>
  <si>
    <t>R20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</si>
  <si>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</si>
  <si>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</si>
  <si>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</si>
  <si>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</si>
  <si>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</si>
  <si>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</si>
  <si>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</si>
  <si>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</si>
  <si>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</si>
  <si>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</si>
  <si>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</si>
  <si>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</si>
  <si>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Rock Type (SiO2)</t>
  </si>
  <si>
    <t>STATISTIC</t>
  </si>
  <si>
    <t>Fe2O3 (T)</t>
  </si>
  <si>
    <t>%</t>
  </si>
  <si>
    <t>MINIMUM</t>
  </si>
  <si>
    <t>Analysis Method</t>
  </si>
  <si>
    <t>FUS-ICP</t>
  </si>
  <si>
    <t>GRAV</t>
  </si>
  <si>
    <t>MAXIMUM</t>
  </si>
  <si>
    <t>Int</t>
  </si>
  <si>
    <t>MEAN</t>
  </si>
  <si>
    <t>Acidic</t>
  </si>
  <si>
    <t>MEDIAN</t>
  </si>
  <si>
    <t>MODE</t>
  </si>
  <si>
    <t xml:space="preserve">  </t>
  </si>
  <si>
    <t>Basic</t>
  </si>
  <si>
    <t>R21</t>
  </si>
  <si>
    <t>R22</t>
  </si>
  <si>
    <t xml:space="preserve"> </t>
  </si>
  <si>
    <t>R23</t>
  </si>
  <si>
    <t>R24</t>
  </si>
  <si>
    <t>R25</t>
  </si>
  <si>
    <t>5. Major Element Statistics</t>
  </si>
  <si>
    <t>Statistical values of major elements from a thin section analysis</t>
  </si>
  <si>
    <t>Sample 5: Charts and Analysis</t>
  </si>
  <si>
    <t>Summaries built with formulas from Samples 1 and 2, so they update when the data changes.</t>
  </si>
  <si>
    <t>Revenue by customer</t>
  </si>
  <si>
    <t>Statistics: invoice gross totals (₦)</t>
  </si>
  <si>
    <t>Share</t>
  </si>
  <si>
    <t>Measure</t>
  </si>
  <si>
    <t>Value</t>
  </si>
  <si>
    <t>Count</t>
  </si>
  <si>
    <t>Mean (average)</t>
  </si>
  <si>
    <t>Median</t>
  </si>
  <si>
    <t>Minimum</t>
  </si>
  <si>
    <t>Maximum</t>
  </si>
  <si>
    <t>Range (max − min)</t>
  </si>
  <si>
    <t>Standard deviation</t>
  </si>
  <si>
    <t>Coefficient of variation</t>
  </si>
  <si>
    <t>Correlation: Qty vs Line Total</t>
  </si>
  <si>
    <t>Slope: ₦ per extra unit</t>
  </si>
  <si>
    <t>Invoices by status</t>
  </si>
  <si>
    <t>Overdue share of gross</t>
  </si>
  <si>
    <t>Closing stock by category</t>
  </si>
  <si>
    <t>Units</t>
  </si>
  <si>
    <t>6. Charts and Analysis</t>
  </si>
  <si>
    <t>Bar and pie charts plus descriptive statistics (mean, median, standard deviation, correlation)</t>
  </si>
  <si>
    <t xml:space="preserve"> NWOSU EMMANUELLA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</si>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</sst>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\-mmm\-yyyy"/>
  </numFmts>
  <fonts count="19" x14ac:knownFonts="1">
    <font>
      <sz val="11"/>
      <color theme="1"/>
      <name val="Calibri"/>
      <family val="2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FFFFFF"/>
      <name val="Arial"/>
      <charset val="1"/>
    </font>
    <font>
      <b/>
      <sz val="11"/>
      <name val="Arial"/>
      <charset val="1"/>
    </font>
    <font>
      <sz val="11"/>
      <color rgb="FF0000FF"/>
      <name val="Arial"/>
      <charset val="1"/>
    </font>
    <font>
      <i/>
      <sz val="9"/>
      <name val="Arial"/>
      <charset val="1"/>
    </font>
    <font>
      <b/>
      <sz val="11"/>
      <color rgb="FF1F4E78"/>
      <name val="Arial"/>
      <charset val="1"/>
    </font>
    <font>
      <sz val="10"/>
      <color rgb="FF0000FF"/>
      <name val="Arial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AF1F8"/>
        <bgColor rgb="FFFFFFFF"/>
      </patternFill>
    </fill>
    <fill>
      <patternFill patternType="solid">
        <fgColor theme="1"/>
        <bgColor rgb="FF003366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rgb="FF003366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165" fontId="8" fillId="0" borderId="1" xfId="0" applyNumberFormat="1" applyFont="1" applyBorder="1"/>
    <xf numFmtId="4" fontId="8" fillId="0" borderId="1" xfId="0" applyNumberFormat="1" applyFont="1" applyBorder="1"/>
    <xf numFmtId="4" fontId="2" fillId="0" borderId="1" xfId="0" applyNumberFormat="1" applyFont="1" applyBorder="1"/>
    <xf numFmtId="0" fontId="8" fillId="2" borderId="1" xfId="0" applyFont="1" applyFill="1" applyBorder="1"/>
    <xf numFmtId="165" fontId="8" fillId="2" borderId="1" xfId="0" applyNumberFormat="1" applyFont="1" applyFill="1" applyBorder="1"/>
    <xf numFmtId="4" fontId="8" fillId="2" borderId="1" xfId="0" applyNumberFormat="1" applyFont="1" applyFill="1" applyBorder="1"/>
    <xf numFmtId="4" fontId="2" fillId="2" borderId="1" xfId="0" applyNumberFormat="1" applyFont="1" applyFill="1" applyBorder="1"/>
    <xf numFmtId="0" fontId="2" fillId="0" borderId="1" xfId="0" applyFont="1" applyBorder="1"/>
    <xf numFmtId="4" fontId="4" fillId="0" borderId="0" xfId="0" applyNumberFormat="1" applyFont="1"/>
    <xf numFmtId="1" fontId="4" fillId="0" borderId="0" xfId="0" applyNumberFormat="1" applyFont="1"/>
    <xf numFmtId="0" fontId="2" fillId="2" borderId="1" xfId="0" applyFont="1" applyFill="1" applyBorder="1"/>
    <xf numFmtId="165" fontId="2" fillId="0" borderId="1" xfId="0" applyNumberFormat="1" applyFont="1" applyBorder="1"/>
    <xf numFmtId="165" fontId="2" fillId="2" borderId="1" xfId="0" applyNumberFormat="1" applyFont="1" applyFill="1" applyBorder="1"/>
    <xf numFmtId="0" fontId="2" fillId="0" borderId="0" xfId="0" applyFont="1"/>
    <xf numFmtId="164" fontId="4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3" fillId="3" borderId="1" xfId="0" applyFont="1" applyFill="1" applyBorder="1"/>
    <xf numFmtId="0" fontId="0" fillId="0" borderId="0" xfId="0" applyFont="1"/>
    <xf numFmtId="0" fontId="3" fillId="4" borderId="0" xfId="0" applyFont="1" applyFill="1" applyAlignment="1">
      <alignment horizontal="center" vertical="center" wrapText="1"/>
    </xf>
    <xf numFmtId="0" fontId="14" fillId="0" borderId="0" xfId="0" applyFont="1"/>
    <xf numFmtId="0" fontId="14" fillId="5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0" fillId="0" borderId="0" xfId="0" applyAlignment="1">
      <alignment horizontal="right"/>
    </xf>
    <xf numFmtId="0" fontId="15" fillId="0" borderId="0" xfId="0" applyFont="1" applyAlignment="1">
      <alignment horizontal="right"/>
    </xf>
    <xf numFmtId="0" fontId="15" fillId="6" borderId="0" xfId="0" applyFont="1" applyFill="1" applyAlignment="1">
      <alignment horizontal="right"/>
    </xf>
    <xf numFmtId="0" fontId="9" fillId="0" borderId="2" xfId="0" applyFont="1" applyBorder="1"/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3" xfId="0" applyFont="1" applyBorder="1" applyAlignment="1">
      <alignment horizontal="left"/>
    </xf>
    <xf numFmtId="0" fontId="15" fillId="6" borderId="3" xfId="0" applyFont="1" applyFill="1" applyBorder="1" applyAlignment="1">
      <alignment horizontal="right"/>
    </xf>
    <xf numFmtId="0" fontId="17" fillId="0" borderId="0" xfId="0" applyFont="1"/>
    <xf numFmtId="0" fontId="18" fillId="3" borderId="1" xfId="0" applyFont="1" applyFill="1" applyBorder="1" applyAlignment="1">
      <alignment horizontal="center" wrapText="1"/>
    </xf>
    <xf numFmtId="0" fontId="0" fillId="0" borderId="0" xfId="0"/>
    <xf numFmtId="0" fontId="17" fillId="0" borderId="1" xfId="0" applyFont="1" applyBorder="1"/>
    <xf numFmtId="0" fontId="13" fillId="0" borderId="1" xfId="0" applyFont="1" applyBorder="1" applyAlignment="1">
      <alignment vertical="top" wrapText="1"/>
    </xf>
    <xf numFmtId="0" fontId="13" fillId="0" borderId="1" xfId="0" applyFont="1" applyBorder="1"/>
    <xf numFmtId="4" fontId="13" fillId="0" borderId="1" xfId="0" applyNumberFormat="1" applyFont="1" applyBorder="1"/>
    <xf numFmtId="4" fontId="13" fillId="2" borderId="1" xfId="0" applyNumberFormat="1" applyFont="1" applyFill="1" applyBorder="1"/>
    <xf numFmtId="0" fontId="13" fillId="2" borderId="1" xfId="0" applyFont="1" applyFill="1" applyBorder="1"/>
    <xf numFmtId="1" fontId="13" fillId="2" borderId="1" xfId="0" applyNumberFormat="1" applyFont="1" applyFill="1" applyBorder="1"/>
    <xf numFmtId="164" fontId="13" fillId="2" borderId="1" xfId="0" applyNumberFormat="1" applyFont="1" applyFill="1" applyBorder="1"/>
    <xf numFmtId="1" fontId="13" fillId="0" borderId="1" xfId="0" applyNumberFormat="1" applyFont="1" applyBorder="1"/>
    <xf numFmtId="164" fontId="13" fillId="0" borderId="1" xfId="0" applyNumberFormat="1" applyFont="1" applyBorder="1"/>
    <xf numFmtId="1" fontId="17" fillId="0" borderId="1" xfId="0" applyNumberFormat="1" applyFont="1" applyBorder="1"/>
    <xf numFmtId="4" fontId="17" fillId="0" borderId="1" xfId="0" applyNumberFormat="1" applyFont="1" applyBorder="1"/>
    <xf numFmtId="164" fontId="17" fillId="0" borderId="1" xfId="0" applyNumberFormat="1" applyFont="1" applyBorder="1"/>
    <xf numFmtId="2" fontId="13" fillId="0" borderId="1" xfId="0" applyNumberFormat="1" applyFont="1" applyBorder="1"/>
    <xf numFmtId="0" fontId="0" fillId="4" borderId="0" xfId="0" applyFill="1"/>
    <xf numFmtId="0" fontId="17" fillId="0" borderId="0" xfId="0" applyFont="1" applyAlignment="1">
      <alignment horizontal="left"/>
    </xf>
  </cellXfs>
  <cellStyles count="1">
    <cellStyle name="Normal" xfId="0" builtinId="0"/>
  </cellStyles>
  <dxfs count="26">
    <dxf>
      <font>
        <b/>
        <color rgb="FFC00000"/>
        <name val="Arial"/>
        <charset val="1"/>
      </font>
      <fill>
        <patternFill>
          <bgColor rgb="FFF8CBAD"/>
        </patternFill>
      </fill>
    </dxf>
    <dxf>
      <font>
        <b/>
        <color rgb="FFC00000"/>
        <name val="Arial"/>
        <charset val="1"/>
      </font>
      <fill>
        <patternFill>
          <bgColor rgb="FFF8CBAD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Gross Revenue by Customer (₦)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'[1]5 Charts and Analysis'!$C$5</c:f>
              <c:strCache>
                <c:ptCount val="1"/>
                <c:pt idx="0">
                  <c:v>Gross (₦)</c:v>
                </c:pt>
              </c:strCache>
            </c:strRef>
          </c:tx>
          <c:spPr>
            <a:solidFill>
              <a:srgbClr val="4F81BD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NG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'[1]5 Charts and Analysis'!$A$6:$A$13</c:f>
              <c:strCache>
                <c:ptCount val="8"/>
                <c:pt idx="0">
                  <c:v>Adeyemi Stores</c:v>
                </c:pt>
                <c:pt idx="1">
                  <c:v>Bright Future Pharmacy</c:v>
                </c:pt>
                <c:pt idx="2">
                  <c:v>Okoro &amp; Sons Ltd</c:v>
                </c:pt>
                <c:pt idx="3">
                  <c:v>Lagos Fresh Mart</c:v>
                </c:pt>
                <c:pt idx="4">
                  <c:v>Zenith Office Supplies</c:v>
                </c:pt>
                <c:pt idx="5">
                  <c:v>Ibadan Metro Foods</c:v>
                </c:pt>
                <c:pt idx="6">
                  <c:v>Greenfield Academy</c:v>
                </c:pt>
                <c:pt idx="7">
                  <c:v>Sunrise Catering</c:v>
                </c:pt>
              </c:strCache>
            </c:strRef>
          </c:cat>
          <c:val>
            <c:numRef>
              <c:f>'[1]5 Charts and Analysis'!$C$6:$C$13</c:f>
              <c:numCache>
                <c:formatCode>#,##0.00</c:formatCode>
                <c:ptCount val="8"/>
                <c:pt idx="0">
                  <c:v>948150</c:v>
                </c:pt>
                <c:pt idx="1">
                  <c:v>1756872.5</c:v>
                </c:pt>
                <c:pt idx="2">
                  <c:v>211560</c:v>
                </c:pt>
                <c:pt idx="3">
                  <c:v>19672.5</c:v>
                </c:pt>
                <c:pt idx="4">
                  <c:v>500412.5</c:v>
                </c:pt>
                <c:pt idx="5">
                  <c:v>3657150</c:v>
                </c:pt>
                <c:pt idx="6">
                  <c:v>423335</c:v>
                </c:pt>
                <c:pt idx="7">
                  <c:v>1182930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39-4E07-8D28-65A3A4E28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6538"/>
        <c:axId val="38890181"/>
      </c:barChart>
      <c:catAx>
        <c:axId val="1796653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Customer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NG"/>
          </a:p>
        </c:txPr>
        <c:crossAx val="38890181"/>
        <c:crosses val="autoZero"/>
        <c:auto val="1"/>
        <c:lblAlgn val="ctr"/>
        <c:lblOffset val="100"/>
        <c:noMultiLvlLbl val="0"/>
      </c:catAx>
      <c:valAx>
        <c:axId val="3889018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Gross (₦)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NG"/>
          </a:p>
        </c:txPr>
        <c:crossAx val="179665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Invoices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'[1]5 Charts and Analysis'!$B$18</c:f>
              <c:strCache>
                <c:ptCount val="1"/>
                <c:pt idx="0">
                  <c:v>Invoices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C7C-42FC-A07A-2462B76CE669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2-1C7C-42FC-A07A-2462B76CE669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4-1C7C-42FC-A07A-2462B76CE669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7C-42FC-A07A-2462B76CE669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7C-42FC-A07A-2462B76CE669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7C-42FC-A07A-2462B76CE6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NG"/>
              </a:p>
            </c:txPr>
            <c:dLblPos val="bestFit"/>
            <c:showLegendKey val="1"/>
            <c:showVal val="0"/>
            <c:showCatName val="0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'[1]5 Charts and Analysis'!$A$19:$A$21</c:f>
              <c:strCache>
                <c:ptCount val="3"/>
                <c:pt idx="0">
                  <c:v>Paid</c:v>
                </c:pt>
                <c:pt idx="1">
                  <c:v>Pending</c:v>
                </c:pt>
                <c:pt idx="2">
                  <c:v>Overdue</c:v>
                </c:pt>
              </c:strCache>
            </c:strRef>
          </c:cat>
          <c:val>
            <c:numRef>
              <c:f>'[1]5 Charts and Analysis'!$B$19:$B$21</c:f>
              <c:numCache>
                <c:formatCode>0</c:formatCode>
                <c:ptCount val="3"/>
                <c:pt idx="0">
                  <c:v>11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7C-42FC-A07A-2462B76CE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NG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Closing Stock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'[1]5 Charts and Analysis'!$B$26</c:f>
              <c:strCache>
                <c:ptCount val="1"/>
                <c:pt idx="0">
                  <c:v>Units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672A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1E58-4FD3-9885-3D408EE0FA06}"/>
              </c:ext>
            </c:extLst>
          </c:dPt>
          <c:dPt>
            <c:idx val="1"/>
            <c:bubble3D val="0"/>
            <c:spPr>
              <a:solidFill>
                <a:srgbClr val="AB474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1E58-4FD3-9885-3D408EE0FA06}"/>
              </c:ext>
            </c:extLst>
          </c:dPt>
          <c:dPt>
            <c:idx val="2"/>
            <c:bubble3D val="0"/>
            <c:spPr>
              <a:solidFill>
                <a:srgbClr val="8AA64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1E58-4FD3-9885-3D408EE0FA06}"/>
              </c:ext>
            </c:extLst>
          </c:dPt>
          <c:dPt>
            <c:idx val="3"/>
            <c:bubble3D val="0"/>
            <c:spPr>
              <a:solidFill>
                <a:srgbClr val="72599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1E58-4FD3-9885-3D408EE0FA06}"/>
              </c:ext>
            </c:extLst>
          </c:dPt>
          <c:dPt>
            <c:idx val="4"/>
            <c:bubble3D val="0"/>
            <c:spPr>
              <a:solidFill>
                <a:srgbClr val="4299B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1E58-4FD3-9885-3D408EE0FA06}"/>
              </c:ext>
            </c:extLst>
          </c:dPt>
          <c:dPt>
            <c:idx val="5"/>
            <c:bubble3D val="0"/>
            <c:spPr>
              <a:solidFill>
                <a:srgbClr val="DC853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1E58-4FD3-9885-3D408EE0FA06}"/>
              </c:ext>
            </c:extLst>
          </c:dPt>
          <c:dPt>
            <c:idx val="6"/>
            <c:bubble3D val="0"/>
            <c:spPr>
              <a:solidFill>
                <a:srgbClr val="93A9C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1E58-4FD3-9885-3D408EE0FA06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58-4FD3-9885-3D408EE0FA06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58-4FD3-9885-3D408EE0FA06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58-4FD3-9885-3D408EE0FA06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58-4FD3-9885-3D408EE0FA06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58-4FD3-9885-3D408EE0FA06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58-4FD3-9885-3D408EE0FA06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NG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E58-4FD3-9885-3D408EE0FA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NG"/>
              </a:p>
            </c:txPr>
            <c:dLblPos val="bestFit"/>
            <c:showLegendKey val="1"/>
            <c:showVal val="0"/>
            <c:showCatName val="0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'[1]5 Charts and Analysis'!$A$27:$A$33</c:f>
              <c:strCache>
                <c:ptCount val="7"/>
                <c:pt idx="0">
                  <c:v>Biscuits</c:v>
                </c:pt>
                <c:pt idx="1">
                  <c:v>Snacks</c:v>
                </c:pt>
                <c:pt idx="2">
                  <c:v>Pastry</c:v>
                </c:pt>
                <c:pt idx="3">
                  <c:v>Cakes</c:v>
                </c:pt>
                <c:pt idx="4">
                  <c:v>Bread</c:v>
                </c:pt>
                <c:pt idx="5">
                  <c:v>Confectionery</c:v>
                </c:pt>
                <c:pt idx="6">
                  <c:v>Drinks</c:v>
                </c:pt>
              </c:strCache>
            </c:strRef>
          </c:cat>
          <c:val>
            <c:numRef>
              <c:f>'[1]5 Charts and Analysis'!$B$27:$B$33</c:f>
              <c:numCache>
                <c:formatCode>0</c:formatCode>
                <c:ptCount val="7"/>
                <c:pt idx="0">
                  <c:v>122</c:v>
                </c:pt>
                <c:pt idx="1">
                  <c:v>136</c:v>
                </c:pt>
                <c:pt idx="2">
                  <c:v>244</c:v>
                </c:pt>
                <c:pt idx="3">
                  <c:v>190</c:v>
                </c:pt>
                <c:pt idx="4">
                  <c:v>143</c:v>
                </c:pt>
                <c:pt idx="5">
                  <c:v>191</c:v>
                </c:pt>
                <c:pt idx="6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E58-4FD3-9885-3D408EE0F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NG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598680</xdr:colOff>
      <xdr:row>20</xdr:row>
      <xdr:rowOff>11520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D72EB0-6601-44D5-83B4-ACEB0F172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25</xdr:row>
      <xdr:rowOff>0</xdr:rowOff>
    </xdr:from>
    <xdr:to>
      <xdr:col>16</xdr:col>
      <xdr:colOff>69360</xdr:colOff>
      <xdr:row>40</xdr:row>
      <xdr:rowOff>19140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263C38-072A-4D19-A9DC-113E491102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25</xdr:row>
      <xdr:rowOff>0</xdr:rowOff>
    </xdr:from>
    <xdr:to>
      <xdr:col>22</xdr:col>
      <xdr:colOff>542160</xdr:colOff>
      <xdr:row>40</xdr:row>
      <xdr:rowOff>19140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86B3AA8-15A0-481A-9E30-2E6D86CE8D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llao\Downloads\Telegram%20Desktop\Emmanuella_Data_Entry_Portfolio%20(2).xlsx" TargetMode="External"/><Relationship Id="rId1" Type="http://schemas.openxmlformats.org/officeDocument/2006/relationships/externalLinkPath" Target="Emmanuella_Data_Entry_Portfolio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view"/>
      <sheetName val="1 Invoice Entry"/>
      <sheetName val="2 Inventory Record"/>
      <sheetName val="3 Contact Cleanup"/>
      <sheetName val="4 Accuracy Check"/>
      <sheetName val="5 Charts and Analysis"/>
    </sheetNames>
    <sheetDataSet>
      <sheetData sheetId="0"/>
      <sheetData sheetId="1"/>
      <sheetData sheetId="2"/>
      <sheetData sheetId="3"/>
      <sheetData sheetId="4"/>
      <sheetData sheetId="5">
        <row r="5">
          <cell r="C5" t="str">
            <v>Gross (₦)</v>
          </cell>
        </row>
        <row r="6">
          <cell r="A6" t="str">
            <v>Adeyemi Stores</v>
          </cell>
          <cell r="C6">
            <v>948150</v>
          </cell>
        </row>
        <row r="7">
          <cell r="A7" t="str">
            <v>Bright Future Pharmacy</v>
          </cell>
          <cell r="C7">
            <v>1756872.5</v>
          </cell>
        </row>
        <row r="8">
          <cell r="A8" t="str">
            <v>Okoro &amp; Sons Ltd</v>
          </cell>
          <cell r="C8">
            <v>211560</v>
          </cell>
        </row>
        <row r="9">
          <cell r="A9" t="str">
            <v>Lagos Fresh Mart</v>
          </cell>
          <cell r="C9">
            <v>19672.5</v>
          </cell>
        </row>
        <row r="10">
          <cell r="A10" t="str">
            <v>Zenith Office Supplies</v>
          </cell>
          <cell r="C10">
            <v>500412.5</v>
          </cell>
        </row>
        <row r="11">
          <cell r="A11" t="str">
            <v>Ibadan Metro Foods</v>
          </cell>
          <cell r="C11">
            <v>3657150</v>
          </cell>
        </row>
        <row r="12">
          <cell r="A12" t="str">
            <v>Greenfield Academy</v>
          </cell>
          <cell r="C12">
            <v>423335</v>
          </cell>
        </row>
        <row r="13">
          <cell r="A13" t="str">
            <v>Sunrise Catering</v>
          </cell>
          <cell r="C13">
            <v>1182930</v>
          </cell>
        </row>
        <row r="18">
          <cell r="B18" t="str">
            <v>Invoices</v>
          </cell>
        </row>
        <row r="19">
          <cell r="A19" t="str">
            <v>Paid</v>
          </cell>
          <cell r="B19">
            <v>11</v>
          </cell>
        </row>
        <row r="20">
          <cell r="A20" t="str">
            <v>Pending</v>
          </cell>
          <cell r="B20">
            <v>7</v>
          </cell>
        </row>
        <row r="21">
          <cell r="A21" t="str">
            <v>Overdue</v>
          </cell>
          <cell r="B21">
            <v>7</v>
          </cell>
        </row>
        <row r="26">
          <cell r="B26" t="str">
            <v>Units</v>
          </cell>
        </row>
        <row r="27">
          <cell r="A27" t="str">
            <v>Biscuits</v>
          </cell>
          <cell r="B27">
            <v>122</v>
          </cell>
        </row>
        <row r="28">
          <cell r="A28" t="str">
            <v>Snacks</v>
          </cell>
          <cell r="B28">
            <v>136</v>
          </cell>
        </row>
        <row r="29">
          <cell r="A29" t="str">
            <v>Pastry</v>
          </cell>
          <cell r="B29">
            <v>244</v>
          </cell>
        </row>
        <row r="30">
          <cell r="A30" t="str">
            <v>Cakes</v>
          </cell>
          <cell r="B30">
            <v>190</v>
          </cell>
        </row>
        <row r="31">
          <cell r="A31" t="str">
            <v>Bread</v>
          </cell>
          <cell r="B31">
            <v>143</v>
          </cell>
        </row>
        <row r="32">
          <cell r="A32" t="str">
            <v>Confectionery</v>
          </cell>
          <cell r="B32">
            <v>191</v>
          </cell>
        </row>
        <row r="33">
          <cell r="A33" t="str">
            <v>Drinks</v>
          </cell>
          <cell r="B33">
            <v>67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A4D046-E757-43B5-ACED-996C43DE044A}" name="Table1" displayName="Table1" ref="P3:Z10" insertRowShift="1" headerRowDxfId="25" dataDxfId="24">
  <autoFilter ref="P3:Z10" xr:uid="{B4A4D046-E757-43B5-ACED-996C43DE044A}"/>
  <tableColumns count="11">
    <tableColumn id="1" xr3:uid="{43FCC19D-D031-4BB6-9976-00FA5B662664}" name="STATISTIC" totalsRowLabel="Total" dataDxfId="22" totalsRowDxfId="23"/>
    <tableColumn id="2" xr3:uid="{3A2F4FA1-DCAB-46D1-B3C5-A870FA8F05A9}" name="SiO2" dataDxfId="20" totalsRowDxfId="21"/>
    <tableColumn id="3" xr3:uid="{2BB25591-36E4-4021-B05E-A9E171075859}" name="Al2O3" dataDxfId="18" totalsRowDxfId="19"/>
    <tableColumn id="4" xr3:uid="{9AF76A0B-F68A-4410-9165-5249E3AEBD0B}" name="Fe2O3 (T)" dataDxfId="16" totalsRowDxfId="17"/>
    <tableColumn id="5" xr3:uid="{D83BEAAC-46CE-4462-832D-5490D74B6121}" name="MnO" dataDxfId="14" totalsRowDxfId="15"/>
    <tableColumn id="6" xr3:uid="{11598FDF-4AF5-43ED-86A3-CE875FE5013C}" name="MgO" dataDxfId="12" totalsRowDxfId="13"/>
    <tableColumn id="7" xr3:uid="{CAECC66C-E875-460A-856D-4C06F154AE43}" name="CaO" dataDxfId="10" totalsRowDxfId="11"/>
    <tableColumn id="8" xr3:uid="{68D46F1E-B1F6-4E5F-B1D8-1C6DCF7B9DA9}" name="Na2O" dataDxfId="8" totalsRowDxfId="9"/>
    <tableColumn id="9" xr3:uid="{055FE975-97D5-4BD7-8592-926BB4067387}" name="K2O" dataDxfId="6" totalsRowDxfId="7"/>
    <tableColumn id="10" xr3:uid="{41F398DE-8F3E-47AD-856A-0291B675010C}" name="TiO2" dataDxfId="4" totalsRowDxfId="5"/>
    <tableColumn id="11" xr3:uid="{3E5FCD21-4CCA-41CA-8C0A-BECF95E1011A}" name="P2O5" totalsRowFunction="sum" dataDxfId="2" totalsRowDxfId="3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zoomScaleNormal="100" workbookViewId="0">
      <selection activeCell="C4" sqref="C4"/>
    </sheetView>
  </sheetViews>
  <sheetFormatPr defaultColWidth="8.6640625" defaultRowHeight="14.4" x14ac:dyDescent="0.3"/>
  <cols>
    <col min="1" max="1" width="26" customWidth="1"/>
    <col min="2" max="2" width="85" customWidth="1"/>
  </cols>
  <sheetData>
    <row r="1" spans="1:2" ht="18" x14ac:dyDescent="0.35">
      <c r="A1" s="26" t="s">
        <v>0</v>
      </c>
      <c r="B1" s="25" t="s">
        <v>316</v>
      </c>
    </row>
    <row r="2" spans="1:2" x14ac:dyDescent="0.3">
      <c r="A2" s="27" t="s">
        <v>1</v>
      </c>
    </row>
    <row r="4" spans="1:2" x14ac:dyDescent="0.3">
      <c r="A4" s="1" t="s">
        <v>2</v>
      </c>
      <c r="B4" s="2" t="s">
        <v>3</v>
      </c>
    </row>
    <row r="5" spans="1:2" x14ac:dyDescent="0.3">
      <c r="A5" s="1" t="s">
        <v>4</v>
      </c>
      <c r="B5" s="29" t="s">
        <v>5</v>
      </c>
    </row>
    <row r="6" spans="1:2" x14ac:dyDescent="0.3">
      <c r="A6" s="1" t="s">
        <v>6</v>
      </c>
      <c r="B6" s="2" t="s">
        <v>7</v>
      </c>
    </row>
    <row r="7" spans="1:2" x14ac:dyDescent="0.3">
      <c r="A7" s="1" t="s">
        <v>8</v>
      </c>
      <c r="B7" s="2" t="s">
        <v>9</v>
      </c>
    </row>
    <row r="8" spans="1:2" x14ac:dyDescent="0.3">
      <c r="A8" s="1"/>
      <c r="B8" s="2"/>
    </row>
    <row r="9" spans="1:2" x14ac:dyDescent="0.3">
      <c r="A9" s="28" t="s">
        <v>10</v>
      </c>
      <c r="B9" s="28" t="s">
        <v>11</v>
      </c>
    </row>
    <row r="10" spans="1:2" x14ac:dyDescent="0.3">
      <c r="A10" s="3" t="s">
        <v>12</v>
      </c>
      <c r="B10" s="4" t="s">
        <v>13</v>
      </c>
    </row>
    <row r="11" spans="1:2" x14ac:dyDescent="0.3">
      <c r="A11" s="3" t="s">
        <v>14</v>
      </c>
      <c r="B11" s="4" t="s">
        <v>15</v>
      </c>
    </row>
    <row r="12" spans="1:2" x14ac:dyDescent="0.3">
      <c r="A12" s="3" t="s">
        <v>16</v>
      </c>
      <c r="B12" s="4" t="s">
        <v>17</v>
      </c>
    </row>
    <row r="13" spans="1:2" x14ac:dyDescent="0.3">
      <c r="A13" s="3" t="s">
        <v>18</v>
      </c>
      <c r="B13" s="4" t="s">
        <v>19</v>
      </c>
    </row>
    <row r="14" spans="1:2" x14ac:dyDescent="0.3">
      <c r="A14" s="45" t="s">
        <v>291</v>
      </c>
      <c r="B14" s="29" t="s">
        <v>292</v>
      </c>
    </row>
    <row r="15" spans="1:2" s="47" customFormat="1" x14ac:dyDescent="0.3">
      <c r="A15" s="63" t="s">
        <v>314</v>
      </c>
      <c r="B15" s="49" t="s">
        <v>315</v>
      </c>
    </row>
    <row r="16" spans="1:2" x14ac:dyDescent="0.3">
      <c r="A16" s="1" t="s">
        <v>20</v>
      </c>
      <c r="B16" s="2" t="s">
        <v>21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zoomScaleNormal="100" workbookViewId="0">
      <pane ySplit="5" topLeftCell="A15" activePane="bottomLeft" state="frozen"/>
      <selection pane="bottomLeft" activeCell="H3" sqref="H3"/>
    </sheetView>
  </sheetViews>
  <sheetFormatPr defaultColWidth="8.6640625" defaultRowHeight="14.4" x14ac:dyDescent="0.3"/>
  <cols>
    <col min="1" max="1" width="16" customWidth="1"/>
    <col min="2" max="2" width="13" customWidth="1"/>
    <col min="3" max="3" width="24" customWidth="1"/>
    <col min="4" max="4" width="22" customWidth="1"/>
    <col min="5" max="5" width="7" customWidth="1"/>
    <col min="6" max="6" width="15" customWidth="1"/>
    <col min="7" max="7" width="16" customWidth="1"/>
    <col min="8" max="8" width="13" customWidth="1"/>
    <col min="9" max="9" width="16" customWidth="1"/>
    <col min="10" max="10" width="11" customWidth="1"/>
    <col min="11" max="11" width="3" customWidth="1"/>
    <col min="12" max="12" width="12" customWidth="1"/>
    <col min="13" max="13" width="10" customWidth="1"/>
    <col min="14" max="14" width="16" customWidth="1"/>
  </cols>
  <sheetData>
    <row r="1" spans="1:14" ht="17.399999999999999" x14ac:dyDescent="0.3">
      <c r="A1" s="26" t="s">
        <v>22</v>
      </c>
    </row>
    <row r="2" spans="1:14" x14ac:dyDescent="0.3">
      <c r="A2" s="27" t="s">
        <v>23</v>
      </c>
    </row>
    <row r="3" spans="1:14" x14ac:dyDescent="0.3">
      <c r="A3" s="5" t="s">
        <v>24</v>
      </c>
      <c r="B3" s="6">
        <v>7.4999999999999997E-2</v>
      </c>
      <c r="C3" s="7" t="s">
        <v>25</v>
      </c>
    </row>
    <row r="5" spans="1:14" x14ac:dyDescent="0.3">
      <c r="A5" s="28" t="s">
        <v>26</v>
      </c>
      <c r="B5" s="28" t="s">
        <v>27</v>
      </c>
      <c r="C5" s="28" t="s">
        <v>28</v>
      </c>
      <c r="D5" s="28" t="s">
        <v>29</v>
      </c>
      <c r="E5" s="28" t="s">
        <v>30</v>
      </c>
      <c r="F5" s="28" t="s">
        <v>31</v>
      </c>
      <c r="G5" s="28" t="s">
        <v>32</v>
      </c>
      <c r="H5" s="28" t="s">
        <v>33</v>
      </c>
      <c r="I5" s="28" t="s">
        <v>34</v>
      </c>
      <c r="J5" s="28" t="s">
        <v>35</v>
      </c>
      <c r="L5" s="8" t="s">
        <v>36</v>
      </c>
    </row>
    <row r="6" spans="1:14" x14ac:dyDescent="0.3">
      <c r="A6" s="9" t="s">
        <v>37</v>
      </c>
      <c r="B6" s="10">
        <v>46266</v>
      </c>
      <c r="C6" s="9" t="s">
        <v>38</v>
      </c>
      <c r="D6" s="9" t="s">
        <v>39</v>
      </c>
      <c r="E6" s="9">
        <v>2</v>
      </c>
      <c r="F6" s="11">
        <v>86000</v>
      </c>
      <c r="G6" s="12">
        <f t="shared" ref="G6:G30" si="0">E6*F6</f>
        <v>172000</v>
      </c>
      <c r="H6" s="12">
        <f t="shared" ref="H6:H30" si="1">G6*$B$3</f>
        <v>12900</v>
      </c>
      <c r="I6" s="12">
        <f t="shared" ref="I6:I30" si="2">G6+H6</f>
        <v>184900</v>
      </c>
      <c r="J6" s="9" t="s">
        <v>40</v>
      </c>
      <c r="L6" s="30" t="s">
        <v>35</v>
      </c>
      <c r="M6" s="30" t="s">
        <v>41</v>
      </c>
      <c r="N6" s="30" t="s">
        <v>42</v>
      </c>
    </row>
    <row r="7" spans="1:14" x14ac:dyDescent="0.3">
      <c r="A7" s="13" t="s">
        <v>43</v>
      </c>
      <c r="B7" s="14">
        <v>46268</v>
      </c>
      <c r="C7" s="13" t="s">
        <v>44</v>
      </c>
      <c r="D7" s="13" t="s">
        <v>45</v>
      </c>
      <c r="E7" s="13">
        <v>17</v>
      </c>
      <c r="F7" s="15">
        <v>24500</v>
      </c>
      <c r="G7" s="16">
        <f t="shared" si="0"/>
        <v>416500</v>
      </c>
      <c r="H7" s="16">
        <f t="shared" si="1"/>
        <v>31237.5</v>
      </c>
      <c r="I7" s="16">
        <f t="shared" si="2"/>
        <v>447737.5</v>
      </c>
      <c r="J7" s="13" t="s">
        <v>40</v>
      </c>
      <c r="L7" s="17" t="s">
        <v>40</v>
      </c>
      <c r="M7" s="17">
        <f>COUNTIF($J$6:$J$30,L7)</f>
        <v>11</v>
      </c>
      <c r="N7" s="12">
        <f>SUMIF($J$6:$J$30,L7,$I$6:$I$30)</f>
        <v>5258792.5</v>
      </c>
    </row>
    <row r="8" spans="1:14" x14ac:dyDescent="0.3">
      <c r="A8" s="9" t="s">
        <v>46</v>
      </c>
      <c r="B8" s="10">
        <v>46268</v>
      </c>
      <c r="C8" s="9" t="s">
        <v>38</v>
      </c>
      <c r="D8" s="9" t="s">
        <v>47</v>
      </c>
      <c r="E8" s="9">
        <v>14</v>
      </c>
      <c r="F8" s="11">
        <v>3800</v>
      </c>
      <c r="G8" s="12">
        <f t="shared" si="0"/>
        <v>53200</v>
      </c>
      <c r="H8" s="12">
        <f t="shared" si="1"/>
        <v>3990</v>
      </c>
      <c r="I8" s="12">
        <f t="shared" si="2"/>
        <v>57190</v>
      </c>
      <c r="J8" s="9" t="s">
        <v>40</v>
      </c>
      <c r="L8" s="17" t="s">
        <v>48</v>
      </c>
      <c r="M8" s="17">
        <f>COUNTIF($J$6:$J$30,L8)</f>
        <v>7</v>
      </c>
      <c r="N8" s="12">
        <f>SUMIF($J$6:$J$30,L8,$I$6:$I$30)</f>
        <v>2729640</v>
      </c>
    </row>
    <row r="9" spans="1:14" x14ac:dyDescent="0.3">
      <c r="A9" s="13" t="s">
        <v>49</v>
      </c>
      <c r="B9" s="14">
        <v>46269</v>
      </c>
      <c r="C9" s="13" t="s">
        <v>38</v>
      </c>
      <c r="D9" s="13" t="s">
        <v>50</v>
      </c>
      <c r="E9" s="13">
        <v>2</v>
      </c>
      <c r="F9" s="15">
        <v>3100</v>
      </c>
      <c r="G9" s="16">
        <f t="shared" si="0"/>
        <v>6200</v>
      </c>
      <c r="H9" s="16">
        <f t="shared" si="1"/>
        <v>465</v>
      </c>
      <c r="I9" s="16">
        <f t="shared" si="2"/>
        <v>6665</v>
      </c>
      <c r="J9" s="13" t="s">
        <v>51</v>
      </c>
      <c r="L9" s="17" t="s">
        <v>51</v>
      </c>
      <c r="M9" s="17">
        <f>COUNTIF($J$6:$J$30,L9)</f>
        <v>7</v>
      </c>
      <c r="N9" s="12">
        <f>SUMIF($J$6:$J$30,L9,$I$6:$I$30)</f>
        <v>711650</v>
      </c>
    </row>
    <row r="10" spans="1:14" x14ac:dyDescent="0.3">
      <c r="A10" s="9" t="s">
        <v>52</v>
      </c>
      <c r="B10" s="10">
        <v>46270</v>
      </c>
      <c r="C10" s="9" t="s">
        <v>44</v>
      </c>
      <c r="D10" s="9" t="s">
        <v>45</v>
      </c>
      <c r="E10" s="9">
        <v>19</v>
      </c>
      <c r="F10" s="11">
        <v>24500</v>
      </c>
      <c r="G10" s="12">
        <f t="shared" si="0"/>
        <v>465500</v>
      </c>
      <c r="H10" s="12">
        <f t="shared" si="1"/>
        <v>34912.5</v>
      </c>
      <c r="I10" s="12">
        <f t="shared" si="2"/>
        <v>500412.5</v>
      </c>
      <c r="J10" s="9" t="s">
        <v>51</v>
      </c>
      <c r="L10" s="5" t="s">
        <v>53</v>
      </c>
      <c r="M10" s="5">
        <f>SUM(M7:M9)</f>
        <v>25</v>
      </c>
      <c r="N10" s="18">
        <f>SUM(N7:N9)</f>
        <v>8700082.5</v>
      </c>
    </row>
    <row r="11" spans="1:14" x14ac:dyDescent="0.3">
      <c r="A11" s="13" t="s">
        <v>54</v>
      </c>
      <c r="B11" s="14">
        <v>46271</v>
      </c>
      <c r="C11" s="13" t="s">
        <v>55</v>
      </c>
      <c r="D11" s="13" t="s">
        <v>56</v>
      </c>
      <c r="E11" s="13">
        <v>2</v>
      </c>
      <c r="F11" s="15">
        <v>4500</v>
      </c>
      <c r="G11" s="16">
        <f t="shared" si="0"/>
        <v>9000</v>
      </c>
      <c r="H11" s="16">
        <f t="shared" si="1"/>
        <v>675</v>
      </c>
      <c r="I11" s="16">
        <f t="shared" si="2"/>
        <v>9675</v>
      </c>
      <c r="J11" s="13" t="s">
        <v>51</v>
      </c>
    </row>
    <row r="12" spans="1:14" x14ac:dyDescent="0.3">
      <c r="A12" s="9" t="s">
        <v>57</v>
      </c>
      <c r="B12" s="10">
        <v>46273</v>
      </c>
      <c r="C12" s="9" t="s">
        <v>38</v>
      </c>
      <c r="D12" s="9" t="s">
        <v>58</v>
      </c>
      <c r="E12" s="9">
        <v>5</v>
      </c>
      <c r="F12" s="11">
        <v>2200</v>
      </c>
      <c r="G12" s="12">
        <f t="shared" si="0"/>
        <v>11000</v>
      </c>
      <c r="H12" s="12">
        <f t="shared" si="1"/>
        <v>825</v>
      </c>
      <c r="I12" s="12">
        <f t="shared" si="2"/>
        <v>11825</v>
      </c>
      <c r="J12" s="9" t="s">
        <v>51</v>
      </c>
    </row>
    <row r="13" spans="1:14" x14ac:dyDescent="0.3">
      <c r="A13" s="13" t="s">
        <v>59</v>
      </c>
      <c r="B13" s="14">
        <v>46274</v>
      </c>
      <c r="C13" s="13" t="s">
        <v>60</v>
      </c>
      <c r="D13" s="13" t="s">
        <v>45</v>
      </c>
      <c r="E13" s="13">
        <v>4</v>
      </c>
      <c r="F13" s="15">
        <v>24500</v>
      </c>
      <c r="G13" s="16">
        <f t="shared" si="0"/>
        <v>98000</v>
      </c>
      <c r="H13" s="16">
        <f t="shared" si="1"/>
        <v>7350</v>
      </c>
      <c r="I13" s="16">
        <f t="shared" si="2"/>
        <v>105350</v>
      </c>
      <c r="J13" s="13" t="s">
        <v>51</v>
      </c>
    </row>
    <row r="14" spans="1:14" x14ac:dyDescent="0.3">
      <c r="A14" s="9" t="s">
        <v>61</v>
      </c>
      <c r="B14" s="10">
        <v>46275</v>
      </c>
      <c r="C14" s="9" t="s">
        <v>62</v>
      </c>
      <c r="D14" s="9" t="s">
        <v>50</v>
      </c>
      <c r="E14" s="9">
        <v>18</v>
      </c>
      <c r="F14" s="11">
        <v>3100</v>
      </c>
      <c r="G14" s="12">
        <f t="shared" si="0"/>
        <v>55800</v>
      </c>
      <c r="H14" s="12">
        <f t="shared" si="1"/>
        <v>4185</v>
      </c>
      <c r="I14" s="12">
        <f t="shared" si="2"/>
        <v>59985</v>
      </c>
      <c r="J14" s="9" t="s">
        <v>40</v>
      </c>
    </row>
    <row r="15" spans="1:14" x14ac:dyDescent="0.3">
      <c r="A15" s="13" t="s">
        <v>63</v>
      </c>
      <c r="B15" s="14">
        <v>46275</v>
      </c>
      <c r="C15" s="13" t="s">
        <v>64</v>
      </c>
      <c r="D15" s="13" t="s">
        <v>47</v>
      </c>
      <c r="E15" s="13">
        <v>18</v>
      </c>
      <c r="F15" s="15">
        <v>3800</v>
      </c>
      <c r="G15" s="16">
        <f t="shared" si="0"/>
        <v>68400</v>
      </c>
      <c r="H15" s="16">
        <f t="shared" si="1"/>
        <v>5130</v>
      </c>
      <c r="I15" s="16">
        <f t="shared" si="2"/>
        <v>73530</v>
      </c>
      <c r="J15" s="13" t="s">
        <v>48</v>
      </c>
    </row>
    <row r="16" spans="1:14" x14ac:dyDescent="0.3">
      <c r="A16" s="9" t="s">
        <v>65</v>
      </c>
      <c r="B16" s="10">
        <v>46277</v>
      </c>
      <c r="C16" s="9" t="s">
        <v>64</v>
      </c>
      <c r="D16" s="9" t="s">
        <v>39</v>
      </c>
      <c r="E16" s="9">
        <v>12</v>
      </c>
      <c r="F16" s="11">
        <v>86000</v>
      </c>
      <c r="G16" s="12">
        <f t="shared" si="0"/>
        <v>1032000</v>
      </c>
      <c r="H16" s="12">
        <f t="shared" si="1"/>
        <v>77400</v>
      </c>
      <c r="I16" s="12">
        <f t="shared" si="2"/>
        <v>1109400</v>
      </c>
      <c r="J16" s="9" t="s">
        <v>40</v>
      </c>
    </row>
    <row r="17" spans="1:10" x14ac:dyDescent="0.3">
      <c r="A17" s="13" t="s">
        <v>66</v>
      </c>
      <c r="B17" s="14">
        <v>46277</v>
      </c>
      <c r="C17" s="13" t="s">
        <v>55</v>
      </c>
      <c r="D17" s="13" t="s">
        <v>50</v>
      </c>
      <c r="E17" s="13">
        <v>3</v>
      </c>
      <c r="F17" s="15">
        <v>3100</v>
      </c>
      <c r="G17" s="16">
        <f t="shared" si="0"/>
        <v>9300</v>
      </c>
      <c r="H17" s="16">
        <f t="shared" si="1"/>
        <v>697.5</v>
      </c>
      <c r="I17" s="16">
        <f t="shared" si="2"/>
        <v>9997.5</v>
      </c>
      <c r="J17" s="13" t="s">
        <v>51</v>
      </c>
    </row>
    <row r="18" spans="1:10" x14ac:dyDescent="0.3">
      <c r="A18" s="9" t="s">
        <v>67</v>
      </c>
      <c r="B18" s="10">
        <v>46279</v>
      </c>
      <c r="C18" s="9" t="s">
        <v>68</v>
      </c>
      <c r="D18" s="9" t="s">
        <v>69</v>
      </c>
      <c r="E18" s="9">
        <v>15</v>
      </c>
      <c r="F18" s="11">
        <v>58000</v>
      </c>
      <c r="G18" s="12">
        <f t="shared" si="0"/>
        <v>870000</v>
      </c>
      <c r="H18" s="12">
        <f t="shared" si="1"/>
        <v>65250</v>
      </c>
      <c r="I18" s="12">
        <f t="shared" si="2"/>
        <v>935250</v>
      </c>
      <c r="J18" s="9" t="s">
        <v>40</v>
      </c>
    </row>
    <row r="19" spans="1:10" x14ac:dyDescent="0.3">
      <c r="A19" s="13" t="s">
        <v>70</v>
      </c>
      <c r="B19" s="14">
        <v>46279</v>
      </c>
      <c r="C19" s="13" t="s">
        <v>38</v>
      </c>
      <c r="D19" s="13" t="s">
        <v>45</v>
      </c>
      <c r="E19" s="13">
        <v>6</v>
      </c>
      <c r="F19" s="15">
        <v>24500</v>
      </c>
      <c r="G19" s="16">
        <f t="shared" si="0"/>
        <v>147000</v>
      </c>
      <c r="H19" s="16">
        <f t="shared" si="1"/>
        <v>11025</v>
      </c>
      <c r="I19" s="16">
        <f t="shared" si="2"/>
        <v>158025</v>
      </c>
      <c r="J19" s="13" t="s">
        <v>40</v>
      </c>
    </row>
    <row r="20" spans="1:10" x14ac:dyDescent="0.3">
      <c r="A20" s="9" t="s">
        <v>71</v>
      </c>
      <c r="B20" s="10">
        <v>46281</v>
      </c>
      <c r="C20" s="9" t="s">
        <v>38</v>
      </c>
      <c r="D20" s="9" t="s">
        <v>58</v>
      </c>
      <c r="E20" s="9">
        <v>2</v>
      </c>
      <c r="F20" s="11">
        <v>2200</v>
      </c>
      <c r="G20" s="12">
        <f t="shared" si="0"/>
        <v>4400</v>
      </c>
      <c r="H20" s="12">
        <f t="shared" si="1"/>
        <v>330</v>
      </c>
      <c r="I20" s="12">
        <f t="shared" si="2"/>
        <v>4730</v>
      </c>
      <c r="J20" s="9" t="s">
        <v>40</v>
      </c>
    </row>
    <row r="21" spans="1:10" x14ac:dyDescent="0.3">
      <c r="A21" s="13" t="s">
        <v>72</v>
      </c>
      <c r="B21" s="14">
        <v>46282</v>
      </c>
      <c r="C21" s="13" t="s">
        <v>68</v>
      </c>
      <c r="D21" s="13" t="s">
        <v>39</v>
      </c>
      <c r="E21" s="13">
        <v>20</v>
      </c>
      <c r="F21" s="15">
        <v>86000</v>
      </c>
      <c r="G21" s="16">
        <f t="shared" si="0"/>
        <v>1720000</v>
      </c>
      <c r="H21" s="16">
        <f t="shared" si="1"/>
        <v>129000</v>
      </c>
      <c r="I21" s="16">
        <f t="shared" si="2"/>
        <v>1849000</v>
      </c>
      <c r="J21" s="13" t="s">
        <v>48</v>
      </c>
    </row>
    <row r="22" spans="1:10" x14ac:dyDescent="0.3">
      <c r="A22" s="9" t="s">
        <v>73</v>
      </c>
      <c r="B22" s="10">
        <v>46282</v>
      </c>
      <c r="C22" s="9" t="s">
        <v>62</v>
      </c>
      <c r="D22" s="9" t="s">
        <v>74</v>
      </c>
      <c r="E22" s="9">
        <v>9</v>
      </c>
      <c r="F22" s="11">
        <v>19500</v>
      </c>
      <c r="G22" s="12">
        <f t="shared" si="0"/>
        <v>175500</v>
      </c>
      <c r="H22" s="12">
        <f t="shared" si="1"/>
        <v>13162.5</v>
      </c>
      <c r="I22" s="12">
        <f t="shared" si="2"/>
        <v>188662.5</v>
      </c>
      <c r="J22" s="9" t="s">
        <v>48</v>
      </c>
    </row>
    <row r="23" spans="1:10" x14ac:dyDescent="0.3">
      <c r="A23" s="13" t="s">
        <v>75</v>
      </c>
      <c r="B23" s="14">
        <v>46283</v>
      </c>
      <c r="C23" s="13" t="s">
        <v>76</v>
      </c>
      <c r="D23" s="13" t="s">
        <v>45</v>
      </c>
      <c r="E23" s="13">
        <v>19</v>
      </c>
      <c r="F23" s="15">
        <v>24500</v>
      </c>
      <c r="G23" s="16">
        <f t="shared" si="0"/>
        <v>465500</v>
      </c>
      <c r="H23" s="16">
        <f t="shared" si="1"/>
        <v>34912.5</v>
      </c>
      <c r="I23" s="16">
        <f t="shared" si="2"/>
        <v>500412.5</v>
      </c>
      <c r="J23" s="13" t="s">
        <v>48</v>
      </c>
    </row>
    <row r="24" spans="1:10" x14ac:dyDescent="0.3">
      <c r="A24" s="9" t="s">
        <v>77</v>
      </c>
      <c r="B24" s="10">
        <v>46285</v>
      </c>
      <c r="C24" s="9" t="s">
        <v>68</v>
      </c>
      <c r="D24" s="9" t="s">
        <v>69</v>
      </c>
      <c r="E24" s="9">
        <v>1</v>
      </c>
      <c r="F24" s="11">
        <v>58000</v>
      </c>
      <c r="G24" s="12">
        <f t="shared" si="0"/>
        <v>58000</v>
      </c>
      <c r="H24" s="12">
        <f t="shared" si="1"/>
        <v>4350</v>
      </c>
      <c r="I24" s="12">
        <f t="shared" si="2"/>
        <v>62350</v>
      </c>
      <c r="J24" s="9" t="s">
        <v>48</v>
      </c>
    </row>
    <row r="25" spans="1:10" x14ac:dyDescent="0.3">
      <c r="A25" s="13" t="s">
        <v>78</v>
      </c>
      <c r="B25" s="14">
        <v>46285</v>
      </c>
      <c r="C25" s="13" t="s">
        <v>62</v>
      </c>
      <c r="D25" s="13" t="s">
        <v>39</v>
      </c>
      <c r="E25" s="13">
        <v>16</v>
      </c>
      <c r="F25" s="15">
        <v>86000</v>
      </c>
      <c r="G25" s="16">
        <f t="shared" si="0"/>
        <v>1376000</v>
      </c>
      <c r="H25" s="16">
        <f t="shared" si="1"/>
        <v>103200</v>
      </c>
      <c r="I25" s="16">
        <f t="shared" si="2"/>
        <v>1479200</v>
      </c>
      <c r="J25" s="13" t="s">
        <v>40</v>
      </c>
    </row>
    <row r="26" spans="1:10" x14ac:dyDescent="0.3">
      <c r="A26" s="9" t="s">
        <v>79</v>
      </c>
      <c r="B26" s="10">
        <v>46287</v>
      </c>
      <c r="C26" s="9" t="s">
        <v>60</v>
      </c>
      <c r="D26" s="9" t="s">
        <v>50</v>
      </c>
      <c r="E26" s="9">
        <v>8</v>
      </c>
      <c r="F26" s="11">
        <v>3100</v>
      </c>
      <c r="G26" s="12">
        <f t="shared" si="0"/>
        <v>24800</v>
      </c>
      <c r="H26" s="12">
        <f t="shared" si="1"/>
        <v>1860</v>
      </c>
      <c r="I26" s="12">
        <f t="shared" si="2"/>
        <v>26660</v>
      </c>
      <c r="J26" s="9" t="s">
        <v>48</v>
      </c>
    </row>
    <row r="27" spans="1:10" x14ac:dyDescent="0.3">
      <c r="A27" s="13" t="s">
        <v>80</v>
      </c>
      <c r="B27" s="14">
        <v>46288</v>
      </c>
      <c r="C27" s="13" t="s">
        <v>62</v>
      </c>
      <c r="D27" s="13" t="s">
        <v>56</v>
      </c>
      <c r="E27" s="13">
        <v>6</v>
      </c>
      <c r="F27" s="15">
        <v>4500</v>
      </c>
      <c r="G27" s="16">
        <f t="shared" si="0"/>
        <v>27000</v>
      </c>
      <c r="H27" s="16">
        <f t="shared" si="1"/>
        <v>2025</v>
      </c>
      <c r="I27" s="16">
        <f t="shared" si="2"/>
        <v>29025</v>
      </c>
      <c r="J27" s="13" t="s">
        <v>48</v>
      </c>
    </row>
    <row r="28" spans="1:10" x14ac:dyDescent="0.3">
      <c r="A28" s="9" t="s">
        <v>81</v>
      </c>
      <c r="B28" s="10">
        <v>46289</v>
      </c>
      <c r="C28" s="9" t="s">
        <v>60</v>
      </c>
      <c r="D28" s="9" t="s">
        <v>56</v>
      </c>
      <c r="E28" s="9">
        <v>14</v>
      </c>
      <c r="F28" s="11">
        <v>4500</v>
      </c>
      <c r="G28" s="12">
        <f t="shared" si="0"/>
        <v>63000</v>
      </c>
      <c r="H28" s="12">
        <f t="shared" si="1"/>
        <v>4725</v>
      </c>
      <c r="I28" s="12">
        <f t="shared" si="2"/>
        <v>67725</v>
      </c>
      <c r="J28" s="9" t="s">
        <v>51</v>
      </c>
    </row>
    <row r="29" spans="1:10" x14ac:dyDescent="0.3">
      <c r="A29" s="13" t="s">
        <v>82</v>
      </c>
      <c r="B29" s="14">
        <v>46290</v>
      </c>
      <c r="C29" s="13" t="s">
        <v>68</v>
      </c>
      <c r="D29" s="13" t="s">
        <v>69</v>
      </c>
      <c r="E29" s="13">
        <v>13</v>
      </c>
      <c r="F29" s="15">
        <v>58000</v>
      </c>
      <c r="G29" s="16">
        <f t="shared" si="0"/>
        <v>754000</v>
      </c>
      <c r="H29" s="16">
        <f t="shared" si="1"/>
        <v>56550</v>
      </c>
      <c r="I29" s="16">
        <f t="shared" si="2"/>
        <v>810550</v>
      </c>
      <c r="J29" s="13" t="s">
        <v>40</v>
      </c>
    </row>
    <row r="30" spans="1:10" x14ac:dyDescent="0.3">
      <c r="A30" s="9" t="s">
        <v>83</v>
      </c>
      <c r="B30" s="10">
        <v>46290</v>
      </c>
      <c r="C30" s="9" t="s">
        <v>60</v>
      </c>
      <c r="D30" s="9" t="s">
        <v>58</v>
      </c>
      <c r="E30" s="9">
        <v>5</v>
      </c>
      <c r="F30" s="11">
        <v>2200</v>
      </c>
      <c r="G30" s="12">
        <f t="shared" si="0"/>
        <v>11000</v>
      </c>
      <c r="H30" s="12">
        <f t="shared" si="1"/>
        <v>825</v>
      </c>
      <c r="I30" s="12">
        <f t="shared" si="2"/>
        <v>11825</v>
      </c>
      <c r="J30" s="9" t="s">
        <v>40</v>
      </c>
    </row>
    <row r="31" spans="1:10" x14ac:dyDescent="0.3">
      <c r="D31" s="5" t="s">
        <v>84</v>
      </c>
      <c r="E31" s="19">
        <f>SUM(E6:E30)</f>
        <v>250</v>
      </c>
      <c r="G31" s="18">
        <f>SUM(G6:G30)</f>
        <v>8093100</v>
      </c>
      <c r="H31" s="18">
        <f>SUM(H6:H30)</f>
        <v>606982.5</v>
      </c>
      <c r="I31" s="18">
        <f>SUM(I6:I30)</f>
        <v>8700082.5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"/>
  <sheetViews>
    <sheetView zoomScaleNormal="100" workbookViewId="0">
      <pane ySplit="4" topLeftCell="A5" activePane="bottomLeft" state="frozen"/>
      <selection pane="bottomLeft" activeCell="A2" sqref="A2:D2"/>
    </sheetView>
  </sheetViews>
  <sheetFormatPr defaultColWidth="8.6640625" defaultRowHeight="14.4" x14ac:dyDescent="0.3"/>
  <cols>
    <col min="1" max="1" width="10" customWidth="1"/>
    <col min="2" max="2" width="24" customWidth="1"/>
    <col min="3" max="3" width="15" customWidth="1"/>
    <col min="4" max="4" width="14" customWidth="1"/>
    <col min="5" max="5" width="11" customWidth="1"/>
    <col min="6" max="6" width="9" customWidth="1"/>
    <col min="7" max="8" width="14" customWidth="1"/>
    <col min="9" max="9" width="12" customWidth="1"/>
    <col min="10" max="10" width="3" customWidth="1"/>
    <col min="11" max="11" width="20" customWidth="1"/>
    <col min="12" max="12" width="10" customWidth="1"/>
  </cols>
  <sheetData>
    <row r="1" spans="1:12" ht="17.399999999999999" x14ac:dyDescent="0.3">
      <c r="A1" s="26" t="s">
        <v>85</v>
      </c>
      <c r="B1" s="31"/>
      <c r="C1" s="31"/>
      <c r="D1" s="31"/>
    </row>
    <row r="2" spans="1:12" x14ac:dyDescent="0.3">
      <c r="A2" s="27" t="s">
        <v>86</v>
      </c>
      <c r="B2" s="31"/>
      <c r="C2" s="31"/>
      <c r="D2" s="31"/>
    </row>
    <row r="4" spans="1:12" ht="27.6" x14ac:dyDescent="0.3">
      <c r="A4" s="28" t="s">
        <v>87</v>
      </c>
      <c r="B4" s="28" t="s">
        <v>88</v>
      </c>
      <c r="C4" s="28" t="s">
        <v>89</v>
      </c>
      <c r="D4" s="28" t="s">
        <v>90</v>
      </c>
      <c r="E4" s="28" t="s">
        <v>91</v>
      </c>
      <c r="F4" s="28" t="s">
        <v>92</v>
      </c>
      <c r="G4" s="28" t="s">
        <v>93</v>
      </c>
      <c r="H4" s="28" t="s">
        <v>94</v>
      </c>
      <c r="I4" s="28" t="s">
        <v>35</v>
      </c>
      <c r="K4" s="5" t="s">
        <v>95</v>
      </c>
      <c r="L4" s="5">
        <f>COUNTIF(I5:I19,"REORDER")</f>
        <v>4</v>
      </c>
    </row>
    <row r="5" spans="1:12" x14ac:dyDescent="0.3">
      <c r="A5" s="17" t="s">
        <v>96</v>
      </c>
      <c r="B5" s="17" t="s">
        <v>97</v>
      </c>
      <c r="C5" s="17" t="s">
        <v>98</v>
      </c>
      <c r="D5" s="9">
        <v>104</v>
      </c>
      <c r="E5" s="9">
        <v>29</v>
      </c>
      <c r="F5" s="9">
        <v>11</v>
      </c>
      <c r="G5" s="17">
        <f t="shared" ref="G5:G19" si="0">D5+E5-F5</f>
        <v>122</v>
      </c>
      <c r="H5" s="9">
        <v>30</v>
      </c>
      <c r="I5" s="17" t="str">
        <f t="shared" ref="I5:I19" si="1">IF(G5&lt;=H5,"REORDER","OK")</f>
        <v>OK</v>
      </c>
      <c r="K5" s="5" t="s">
        <v>99</v>
      </c>
      <c r="L5" s="5">
        <f>SUM(G5:G19)</f>
        <v>1093</v>
      </c>
    </row>
    <row r="6" spans="1:12" x14ac:dyDescent="0.3">
      <c r="A6" s="20" t="s">
        <v>100</v>
      </c>
      <c r="B6" s="20" t="s">
        <v>101</v>
      </c>
      <c r="C6" s="20" t="s">
        <v>102</v>
      </c>
      <c r="D6" s="13">
        <v>95</v>
      </c>
      <c r="E6" s="13">
        <v>23</v>
      </c>
      <c r="F6" s="13">
        <v>43</v>
      </c>
      <c r="G6" s="20">
        <f t="shared" si="0"/>
        <v>75</v>
      </c>
      <c r="H6" s="13">
        <v>25</v>
      </c>
      <c r="I6" s="20" t="str">
        <f t="shared" si="1"/>
        <v>OK</v>
      </c>
    </row>
    <row r="7" spans="1:12" x14ac:dyDescent="0.3">
      <c r="A7" s="17" t="s">
        <v>103</v>
      </c>
      <c r="B7" s="17" t="s">
        <v>104</v>
      </c>
      <c r="C7" s="17" t="s">
        <v>105</v>
      </c>
      <c r="D7" s="9">
        <v>20</v>
      </c>
      <c r="E7" s="9">
        <v>18</v>
      </c>
      <c r="F7" s="9">
        <v>23</v>
      </c>
      <c r="G7" s="17">
        <f t="shared" si="0"/>
        <v>15</v>
      </c>
      <c r="H7" s="9">
        <v>25</v>
      </c>
      <c r="I7" s="17" t="str">
        <f t="shared" si="1"/>
        <v>REORDER</v>
      </c>
    </row>
    <row r="8" spans="1:12" x14ac:dyDescent="0.3">
      <c r="A8" s="20" t="s">
        <v>106</v>
      </c>
      <c r="B8" s="20" t="s">
        <v>107</v>
      </c>
      <c r="C8" s="20" t="s">
        <v>105</v>
      </c>
      <c r="D8" s="13">
        <v>98</v>
      </c>
      <c r="E8" s="13">
        <v>72</v>
      </c>
      <c r="F8" s="13">
        <v>91</v>
      </c>
      <c r="G8" s="20">
        <f t="shared" si="0"/>
        <v>79</v>
      </c>
      <c r="H8" s="13">
        <v>20</v>
      </c>
      <c r="I8" s="20" t="str">
        <f t="shared" si="1"/>
        <v>OK</v>
      </c>
    </row>
    <row r="9" spans="1:12" x14ac:dyDescent="0.3">
      <c r="A9" s="17" t="s">
        <v>108</v>
      </c>
      <c r="B9" s="17" t="s">
        <v>109</v>
      </c>
      <c r="C9" s="17" t="s">
        <v>105</v>
      </c>
      <c r="D9" s="9">
        <v>108</v>
      </c>
      <c r="E9" s="9">
        <v>65</v>
      </c>
      <c r="F9" s="9">
        <v>23</v>
      </c>
      <c r="G9" s="17">
        <f t="shared" si="0"/>
        <v>150</v>
      </c>
      <c r="H9" s="9">
        <v>30</v>
      </c>
      <c r="I9" s="17" t="str">
        <f t="shared" si="1"/>
        <v>OK</v>
      </c>
    </row>
    <row r="10" spans="1:12" x14ac:dyDescent="0.3">
      <c r="A10" s="20" t="s">
        <v>110</v>
      </c>
      <c r="B10" s="20" t="s">
        <v>111</v>
      </c>
      <c r="C10" s="20" t="s">
        <v>112</v>
      </c>
      <c r="D10" s="13">
        <v>119</v>
      </c>
      <c r="E10" s="13">
        <v>71</v>
      </c>
      <c r="F10" s="13">
        <v>110</v>
      </c>
      <c r="G10" s="20">
        <f t="shared" si="0"/>
        <v>80</v>
      </c>
      <c r="H10" s="13">
        <v>30</v>
      </c>
      <c r="I10" s="20" t="str">
        <f t="shared" si="1"/>
        <v>OK</v>
      </c>
    </row>
    <row r="11" spans="1:12" x14ac:dyDescent="0.3">
      <c r="A11" s="17" t="s">
        <v>113</v>
      </c>
      <c r="B11" s="17" t="s">
        <v>114</v>
      </c>
      <c r="C11" s="17" t="s">
        <v>112</v>
      </c>
      <c r="D11" s="9">
        <v>71</v>
      </c>
      <c r="E11" s="9">
        <v>50</v>
      </c>
      <c r="F11" s="9">
        <v>23</v>
      </c>
      <c r="G11" s="17">
        <f t="shared" si="0"/>
        <v>98</v>
      </c>
      <c r="H11" s="9">
        <v>30</v>
      </c>
      <c r="I11" s="17" t="str">
        <f t="shared" si="1"/>
        <v>OK</v>
      </c>
    </row>
    <row r="12" spans="1:12" x14ac:dyDescent="0.3">
      <c r="A12" s="20" t="s">
        <v>115</v>
      </c>
      <c r="B12" s="20" t="s">
        <v>116</v>
      </c>
      <c r="C12" s="20" t="s">
        <v>117</v>
      </c>
      <c r="D12" s="13">
        <v>101</v>
      </c>
      <c r="E12" s="13">
        <v>51</v>
      </c>
      <c r="F12" s="13">
        <v>25</v>
      </c>
      <c r="G12" s="20">
        <f t="shared" si="0"/>
        <v>127</v>
      </c>
      <c r="H12" s="13">
        <v>20</v>
      </c>
      <c r="I12" s="20" t="str">
        <f t="shared" si="1"/>
        <v>OK</v>
      </c>
    </row>
    <row r="13" spans="1:12" x14ac:dyDescent="0.3">
      <c r="A13" s="17" t="s">
        <v>118</v>
      </c>
      <c r="B13" s="17" t="s">
        <v>119</v>
      </c>
      <c r="C13" s="17" t="s">
        <v>117</v>
      </c>
      <c r="D13" s="9">
        <v>28</v>
      </c>
      <c r="E13" s="9">
        <v>26</v>
      </c>
      <c r="F13" s="9">
        <v>38</v>
      </c>
      <c r="G13" s="17">
        <f t="shared" si="0"/>
        <v>16</v>
      </c>
      <c r="H13" s="9">
        <v>20</v>
      </c>
      <c r="I13" s="17" t="str">
        <f t="shared" si="1"/>
        <v>REORDER</v>
      </c>
    </row>
    <row r="14" spans="1:12" x14ac:dyDescent="0.3">
      <c r="A14" s="20" t="s">
        <v>120</v>
      </c>
      <c r="B14" s="20" t="s">
        <v>121</v>
      </c>
      <c r="C14" s="20" t="s">
        <v>102</v>
      </c>
      <c r="D14" s="13">
        <v>34</v>
      </c>
      <c r="E14" s="13">
        <v>43</v>
      </c>
      <c r="F14" s="13">
        <v>16</v>
      </c>
      <c r="G14" s="20">
        <f t="shared" si="0"/>
        <v>61</v>
      </c>
      <c r="H14" s="13">
        <v>15</v>
      </c>
      <c r="I14" s="20" t="str">
        <f t="shared" si="1"/>
        <v>OK</v>
      </c>
    </row>
    <row r="15" spans="1:12" x14ac:dyDescent="0.3">
      <c r="A15" s="17" t="s">
        <v>122</v>
      </c>
      <c r="B15" s="17" t="s">
        <v>123</v>
      </c>
      <c r="C15" s="17" t="s">
        <v>124</v>
      </c>
      <c r="D15" s="9">
        <v>20</v>
      </c>
      <c r="E15" s="9">
        <v>72</v>
      </c>
      <c r="F15" s="9">
        <v>29</v>
      </c>
      <c r="G15" s="17">
        <f t="shared" si="0"/>
        <v>63</v>
      </c>
      <c r="H15" s="9">
        <v>15</v>
      </c>
      <c r="I15" s="17" t="str">
        <f t="shared" si="1"/>
        <v>OK</v>
      </c>
    </row>
    <row r="16" spans="1:12" x14ac:dyDescent="0.3">
      <c r="A16" s="20" t="s">
        <v>125</v>
      </c>
      <c r="B16" s="20" t="s">
        <v>126</v>
      </c>
      <c r="C16" s="20" t="s">
        <v>124</v>
      </c>
      <c r="D16" s="13">
        <v>66</v>
      </c>
      <c r="E16" s="13">
        <v>78</v>
      </c>
      <c r="F16" s="13">
        <v>16</v>
      </c>
      <c r="G16" s="20">
        <f t="shared" si="0"/>
        <v>128</v>
      </c>
      <c r="H16" s="13">
        <v>15</v>
      </c>
      <c r="I16" s="20" t="str">
        <f t="shared" si="1"/>
        <v>OK</v>
      </c>
    </row>
    <row r="17" spans="1:9" x14ac:dyDescent="0.3">
      <c r="A17" s="17" t="s">
        <v>127</v>
      </c>
      <c r="B17" s="17" t="s">
        <v>128</v>
      </c>
      <c r="C17" s="17" t="s">
        <v>129</v>
      </c>
      <c r="D17" s="9">
        <v>46</v>
      </c>
      <c r="E17" s="9">
        <v>78</v>
      </c>
      <c r="F17" s="9">
        <v>58</v>
      </c>
      <c r="G17" s="17">
        <f t="shared" si="0"/>
        <v>66</v>
      </c>
      <c r="H17" s="9">
        <v>20</v>
      </c>
      <c r="I17" s="17" t="str">
        <f t="shared" si="1"/>
        <v>OK</v>
      </c>
    </row>
    <row r="18" spans="1:9" x14ac:dyDescent="0.3">
      <c r="A18" s="20" t="s">
        <v>130</v>
      </c>
      <c r="B18" s="20" t="s">
        <v>131</v>
      </c>
      <c r="C18" s="20" t="s">
        <v>129</v>
      </c>
      <c r="D18" s="13">
        <v>101</v>
      </c>
      <c r="E18" s="13">
        <v>32</v>
      </c>
      <c r="F18" s="13">
        <v>132</v>
      </c>
      <c r="G18" s="20">
        <f t="shared" si="0"/>
        <v>1</v>
      </c>
      <c r="H18" s="13">
        <v>25</v>
      </c>
      <c r="I18" s="20" t="str">
        <f t="shared" si="1"/>
        <v>REORDER</v>
      </c>
    </row>
    <row r="19" spans="1:9" x14ac:dyDescent="0.3">
      <c r="A19" s="17" t="s">
        <v>132</v>
      </c>
      <c r="B19" s="17" t="s">
        <v>133</v>
      </c>
      <c r="C19" s="17" t="s">
        <v>112</v>
      </c>
      <c r="D19" s="9">
        <v>97</v>
      </c>
      <c r="E19" s="9">
        <v>46</v>
      </c>
      <c r="F19" s="9">
        <v>131</v>
      </c>
      <c r="G19" s="17">
        <f t="shared" si="0"/>
        <v>12</v>
      </c>
      <c r="H19" s="9">
        <v>15</v>
      </c>
      <c r="I19" s="17" t="str">
        <f t="shared" si="1"/>
        <v>REORDER</v>
      </c>
    </row>
  </sheetData>
  <conditionalFormatting sqref="I5:I19">
    <cfRule type="cellIs" dxfId="1" priority="2" operator="equal">
      <formula>"REORDER"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zoomScaleNormal="100" workbookViewId="0">
      <selection activeCell="G4" sqref="G4:H4"/>
    </sheetView>
  </sheetViews>
  <sheetFormatPr defaultColWidth="8.6640625" defaultRowHeight="14.4" x14ac:dyDescent="0.3"/>
  <cols>
    <col min="1" max="1" width="20" customWidth="1"/>
    <col min="2" max="2" width="28" customWidth="1"/>
    <col min="3" max="3" width="19" customWidth="1"/>
    <col min="4" max="4" width="16" customWidth="1"/>
    <col min="5" max="5" width="14" customWidth="1"/>
    <col min="6" max="6" width="3" customWidth="1"/>
    <col min="7" max="7" width="18" customWidth="1"/>
    <col min="8" max="8" width="28" customWidth="1"/>
    <col min="9" max="9" width="18" customWidth="1"/>
    <col min="10" max="11" width="14" customWidth="1"/>
    <col min="12" max="12" width="12" customWidth="1"/>
  </cols>
  <sheetData>
    <row r="1" spans="1:12" ht="17.399999999999999" x14ac:dyDescent="0.3">
      <c r="A1" s="26" t="s">
        <v>134</v>
      </c>
      <c r="B1" s="31"/>
      <c r="C1" s="31"/>
    </row>
    <row r="2" spans="1:12" x14ac:dyDescent="0.3">
      <c r="A2" s="27" t="s">
        <v>135</v>
      </c>
      <c r="B2" s="31"/>
      <c r="C2" s="31"/>
    </row>
    <row r="4" spans="1:12" x14ac:dyDescent="0.3">
      <c r="A4" s="33" t="s">
        <v>136</v>
      </c>
      <c r="G4" s="33" t="s">
        <v>137</v>
      </c>
      <c r="H4" s="31"/>
    </row>
    <row r="5" spans="1:12" x14ac:dyDescent="0.3">
      <c r="A5" s="28" t="s">
        <v>138</v>
      </c>
      <c r="B5" s="28" t="s">
        <v>139</v>
      </c>
      <c r="C5" s="28" t="s">
        <v>140</v>
      </c>
      <c r="D5" s="28" t="s">
        <v>141</v>
      </c>
      <c r="E5" s="28" t="s">
        <v>142</v>
      </c>
      <c r="F5" s="32"/>
      <c r="G5" s="28" t="s">
        <v>143</v>
      </c>
      <c r="H5" s="28" t="s">
        <v>139</v>
      </c>
      <c r="I5" s="28" t="s">
        <v>144</v>
      </c>
      <c r="J5" s="28" t="s">
        <v>141</v>
      </c>
      <c r="K5" s="28" t="s">
        <v>142</v>
      </c>
      <c r="L5" s="28" t="s">
        <v>145</v>
      </c>
    </row>
    <row r="6" spans="1:12" x14ac:dyDescent="0.3">
      <c r="A6" s="17" t="s">
        <v>146</v>
      </c>
      <c r="B6" s="17" t="s">
        <v>147</v>
      </c>
      <c r="C6" s="17" t="s">
        <v>148</v>
      </c>
      <c r="D6" s="17" t="s">
        <v>149</v>
      </c>
      <c r="E6" s="17" t="s">
        <v>150</v>
      </c>
      <c r="G6" s="17" t="s">
        <v>151</v>
      </c>
      <c r="H6" s="17" t="s">
        <v>147</v>
      </c>
      <c r="I6" s="17" t="s">
        <v>152</v>
      </c>
      <c r="J6" s="21">
        <v>46277</v>
      </c>
      <c r="K6" s="17" t="s">
        <v>153</v>
      </c>
      <c r="L6" s="17" t="str">
        <f t="shared" ref="L6:L13" si="0">IF(COUNTIF($H$6:$H$13,H6)&gt;1,"Duplicate","Unique")</f>
        <v>Duplicate</v>
      </c>
    </row>
    <row r="7" spans="1:12" x14ac:dyDescent="0.3">
      <c r="A7" s="20" t="s">
        <v>154</v>
      </c>
      <c r="B7" s="20" t="s">
        <v>155</v>
      </c>
      <c r="C7" s="20" t="s">
        <v>156</v>
      </c>
      <c r="D7" s="20" t="s">
        <v>157</v>
      </c>
      <c r="E7" s="20" t="s">
        <v>158</v>
      </c>
      <c r="G7" s="20" t="s">
        <v>159</v>
      </c>
      <c r="H7" s="20" t="s">
        <v>160</v>
      </c>
      <c r="I7" s="20" t="s">
        <v>161</v>
      </c>
      <c r="J7" s="22">
        <v>46278</v>
      </c>
      <c r="K7" s="20" t="s">
        <v>162</v>
      </c>
      <c r="L7" s="20" t="str">
        <f t="shared" si="0"/>
        <v>Unique</v>
      </c>
    </row>
    <row r="8" spans="1:12" x14ac:dyDescent="0.3">
      <c r="A8" s="17" t="s">
        <v>163</v>
      </c>
      <c r="B8" s="17" t="s">
        <v>164</v>
      </c>
      <c r="C8" s="17" t="s">
        <v>165</v>
      </c>
      <c r="D8" s="17" t="s">
        <v>166</v>
      </c>
      <c r="E8" s="17" t="s">
        <v>167</v>
      </c>
      <c r="G8" s="17" t="s">
        <v>168</v>
      </c>
      <c r="H8" s="17" t="s">
        <v>164</v>
      </c>
      <c r="I8" s="17" t="s">
        <v>169</v>
      </c>
      <c r="J8" s="21">
        <v>46278</v>
      </c>
      <c r="K8" s="17" t="s">
        <v>170</v>
      </c>
      <c r="L8" s="17" t="str">
        <f t="shared" si="0"/>
        <v>Unique</v>
      </c>
    </row>
    <row r="9" spans="1:12" x14ac:dyDescent="0.3">
      <c r="A9" s="20" t="s">
        <v>151</v>
      </c>
      <c r="B9" s="20" t="s">
        <v>147</v>
      </c>
      <c r="C9" s="20" t="s">
        <v>152</v>
      </c>
      <c r="D9" s="20" t="s">
        <v>171</v>
      </c>
      <c r="E9" s="20" t="s">
        <v>153</v>
      </c>
      <c r="G9" s="20" t="s">
        <v>151</v>
      </c>
      <c r="H9" s="20" t="s">
        <v>147</v>
      </c>
      <c r="I9" s="20" t="s">
        <v>152</v>
      </c>
      <c r="J9" s="22">
        <v>46277</v>
      </c>
      <c r="K9" s="20" t="s">
        <v>153</v>
      </c>
      <c r="L9" s="20" t="str">
        <f t="shared" si="0"/>
        <v>Duplicate</v>
      </c>
    </row>
    <row r="10" spans="1:12" x14ac:dyDescent="0.3">
      <c r="A10" s="17" t="s">
        <v>172</v>
      </c>
      <c r="B10" s="17" t="s">
        <v>173</v>
      </c>
      <c r="C10" s="17" t="s">
        <v>174</v>
      </c>
      <c r="D10" s="17" t="s">
        <v>175</v>
      </c>
      <c r="E10" s="17" t="s">
        <v>162</v>
      </c>
      <c r="G10" s="17" t="s">
        <v>176</v>
      </c>
      <c r="H10" s="17" t="s">
        <v>173</v>
      </c>
      <c r="I10" s="17" t="s">
        <v>177</v>
      </c>
      <c r="J10" s="21">
        <v>46279</v>
      </c>
      <c r="K10" s="17" t="s">
        <v>162</v>
      </c>
      <c r="L10" s="17" t="str">
        <f t="shared" si="0"/>
        <v>Unique</v>
      </c>
    </row>
    <row r="11" spans="1:12" x14ac:dyDescent="0.3">
      <c r="A11" s="20" t="s">
        <v>178</v>
      </c>
      <c r="B11" s="20" t="s">
        <v>179</v>
      </c>
      <c r="C11" s="20" t="s">
        <v>180</v>
      </c>
      <c r="D11" s="20" t="s">
        <v>181</v>
      </c>
      <c r="E11" s="20" t="s">
        <v>182</v>
      </c>
      <c r="G11" s="20" t="s">
        <v>183</v>
      </c>
      <c r="H11" s="20" t="s">
        <v>179</v>
      </c>
      <c r="I11" s="20" t="s">
        <v>184</v>
      </c>
      <c r="J11" s="22">
        <v>46280</v>
      </c>
      <c r="K11" s="20" t="s">
        <v>185</v>
      </c>
      <c r="L11" s="20" t="str">
        <f t="shared" si="0"/>
        <v>Unique</v>
      </c>
    </row>
    <row r="12" spans="1:12" x14ac:dyDescent="0.3">
      <c r="A12" s="17" t="s">
        <v>186</v>
      </c>
      <c r="B12" s="17" t="s">
        <v>187</v>
      </c>
      <c r="C12" s="17" t="s">
        <v>188</v>
      </c>
      <c r="D12" s="17" t="s">
        <v>189</v>
      </c>
      <c r="E12" s="17" t="s">
        <v>190</v>
      </c>
      <c r="G12" s="17" t="s">
        <v>191</v>
      </c>
      <c r="H12" s="17" t="s">
        <v>192</v>
      </c>
      <c r="I12" s="17" t="s">
        <v>193</v>
      </c>
      <c r="J12" s="21">
        <v>46281</v>
      </c>
      <c r="K12" s="17" t="s">
        <v>190</v>
      </c>
      <c r="L12" s="17" t="str">
        <f t="shared" si="0"/>
        <v>Unique</v>
      </c>
    </row>
    <row r="13" spans="1:12" x14ac:dyDescent="0.3">
      <c r="A13" s="20" t="s">
        <v>194</v>
      </c>
      <c r="B13" s="20" t="s">
        <v>195</v>
      </c>
      <c r="C13" s="20" t="s">
        <v>196</v>
      </c>
      <c r="D13" s="20" t="s">
        <v>197</v>
      </c>
      <c r="E13" s="20" t="s">
        <v>198</v>
      </c>
      <c r="G13" s="20" t="s">
        <v>199</v>
      </c>
      <c r="H13" s="20" t="s">
        <v>195</v>
      </c>
      <c r="I13" s="20" t="s">
        <v>200</v>
      </c>
      <c r="J13" s="22">
        <v>46282</v>
      </c>
      <c r="K13" s="20" t="s">
        <v>201</v>
      </c>
      <c r="L13" s="20" t="str">
        <f t="shared" si="0"/>
        <v>Unique</v>
      </c>
    </row>
    <row r="15" spans="1:12" x14ac:dyDescent="0.3">
      <c r="G15" s="5" t="s">
        <v>202</v>
      </c>
      <c r="H15" s="5">
        <f>COUNTIF(L6:L13,"Duplicate")/2</f>
        <v>1</v>
      </c>
    </row>
    <row r="16" spans="1:12" x14ac:dyDescent="0.3">
      <c r="G16" s="7" t="s">
        <v>203</v>
      </c>
    </row>
    <row r="18" spans="7:7" x14ac:dyDescent="0.3">
      <c r="G18" s="33" t="s">
        <v>204</v>
      </c>
    </row>
    <row r="19" spans="7:7" x14ac:dyDescent="0.3">
      <c r="G19" s="23" t="s">
        <v>205</v>
      </c>
    </row>
    <row r="20" spans="7:7" x14ac:dyDescent="0.3">
      <c r="G20" s="23" t="s">
        <v>206</v>
      </c>
    </row>
    <row r="21" spans="7:7" x14ac:dyDescent="0.3">
      <c r="G21" s="23" t="s">
        <v>207</v>
      </c>
    </row>
    <row r="22" spans="7:7" x14ac:dyDescent="0.3">
      <c r="G22" s="23" t="s">
        <v>208</v>
      </c>
    </row>
    <row r="23" spans="7:7" x14ac:dyDescent="0.3">
      <c r="G23" s="23" t="s">
        <v>209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"/>
  <sheetViews>
    <sheetView zoomScaleNormal="100" workbookViewId="0">
      <pane ySplit="4" topLeftCell="A5" activePane="bottomLeft" state="frozen"/>
      <selection pane="bottomLeft" activeCell="I12" sqref="I12"/>
    </sheetView>
  </sheetViews>
  <sheetFormatPr defaultColWidth="8.6640625" defaultRowHeight="14.4" x14ac:dyDescent="0.3"/>
  <cols>
    <col min="1" max="1" width="9" customWidth="1"/>
    <col min="2" max="2" width="14" customWidth="1"/>
    <col min="3" max="5" width="26" customWidth="1"/>
    <col min="6" max="6" width="10" customWidth="1"/>
    <col min="7" max="7" width="26" customWidth="1"/>
    <col min="8" max="8" width="3" customWidth="1"/>
    <col min="9" max="9" width="20" customWidth="1"/>
    <col min="10" max="10" width="10" customWidth="1"/>
  </cols>
  <sheetData>
    <row r="1" spans="1:10" ht="17.399999999999999" x14ac:dyDescent="0.3">
      <c r="A1" s="26" t="s">
        <v>210</v>
      </c>
    </row>
    <row r="2" spans="1:10" x14ac:dyDescent="0.3">
      <c r="A2" s="27" t="s">
        <v>211</v>
      </c>
    </row>
    <row r="4" spans="1:10" x14ac:dyDescent="0.3">
      <c r="A4" s="34" t="s">
        <v>212</v>
      </c>
      <c r="B4" s="34" t="s">
        <v>213</v>
      </c>
      <c r="C4" s="34" t="s">
        <v>214</v>
      </c>
      <c r="D4" s="34" t="s">
        <v>215</v>
      </c>
      <c r="E4" s="34" t="s">
        <v>216</v>
      </c>
      <c r="F4" s="34" t="s">
        <v>217</v>
      </c>
      <c r="G4" s="34" t="s">
        <v>218</v>
      </c>
      <c r="I4" s="5" t="s">
        <v>219</v>
      </c>
      <c r="J4" s="5">
        <f>COUNTA(A5:A24)</f>
        <v>20</v>
      </c>
    </row>
    <row r="5" spans="1:10" x14ac:dyDescent="0.3">
      <c r="A5" s="17" t="s">
        <v>220</v>
      </c>
      <c r="B5" s="17" t="s">
        <v>26</v>
      </c>
      <c r="C5" s="17" t="s">
        <v>37</v>
      </c>
      <c r="D5" s="17" t="s">
        <v>37</v>
      </c>
      <c r="E5" s="17" t="s">
        <v>37</v>
      </c>
      <c r="F5" s="17" t="str">
        <f t="shared" ref="F5:F24" si="0">IF(D5=E5,"Match","CHECK")</f>
        <v>Match</v>
      </c>
      <c r="G5" s="17" t="str">
        <f t="shared" ref="G5:G24" si="1">IF(F5="Match",D5,C5)</f>
        <v>INV-2026-1001</v>
      </c>
      <c r="I5" s="5" t="s">
        <v>221</v>
      </c>
      <c r="J5" s="5">
        <f>COUNTIF(F5:F24,"Match")</f>
        <v>17</v>
      </c>
    </row>
    <row r="6" spans="1:10" x14ac:dyDescent="0.3">
      <c r="A6" s="20" t="s">
        <v>222</v>
      </c>
      <c r="B6" s="20" t="s">
        <v>223</v>
      </c>
      <c r="C6" s="20" t="s">
        <v>224</v>
      </c>
      <c r="D6" s="20" t="s">
        <v>224</v>
      </c>
      <c r="E6" s="20" t="s">
        <v>224</v>
      </c>
      <c r="F6" s="20" t="str">
        <f t="shared" si="0"/>
        <v>Match</v>
      </c>
      <c r="G6" s="20" t="str">
        <f t="shared" si="1"/>
        <v>45,600.00</v>
      </c>
      <c r="I6" s="5" t="s">
        <v>225</v>
      </c>
      <c r="J6" s="5">
        <f>COUNTIF(F5:F24,"CHECK")</f>
        <v>3</v>
      </c>
    </row>
    <row r="7" spans="1:10" x14ac:dyDescent="0.3">
      <c r="A7" s="17" t="s">
        <v>226</v>
      </c>
      <c r="B7" s="17" t="s">
        <v>28</v>
      </c>
      <c r="C7" s="17" t="s">
        <v>44</v>
      </c>
      <c r="D7" s="17" t="s">
        <v>44</v>
      </c>
      <c r="E7" s="17" t="s">
        <v>227</v>
      </c>
      <c r="F7" s="17" t="str">
        <f t="shared" si="0"/>
        <v>CHECK</v>
      </c>
      <c r="G7" s="17" t="str">
        <f t="shared" si="1"/>
        <v>Adeyemi Stores</v>
      </c>
      <c r="I7" s="5" t="s">
        <v>228</v>
      </c>
      <c r="J7" s="24">
        <f>J5/J4</f>
        <v>0.85</v>
      </c>
    </row>
    <row r="8" spans="1:10" x14ac:dyDescent="0.3">
      <c r="A8" s="20" t="s">
        <v>229</v>
      </c>
      <c r="B8" s="20" t="s">
        <v>27</v>
      </c>
      <c r="C8" s="20" t="s">
        <v>230</v>
      </c>
      <c r="D8" s="20" t="s">
        <v>230</v>
      </c>
      <c r="E8" s="20" t="s">
        <v>230</v>
      </c>
      <c r="F8" s="20" t="str">
        <f t="shared" si="0"/>
        <v>Match</v>
      </c>
      <c r="G8" s="20" t="str">
        <f t="shared" si="1"/>
        <v>03-Sep-2026</v>
      </c>
    </row>
    <row r="9" spans="1:10" x14ac:dyDescent="0.3">
      <c r="A9" s="17" t="s">
        <v>231</v>
      </c>
      <c r="B9" s="17" t="s">
        <v>223</v>
      </c>
      <c r="C9" s="17" t="s">
        <v>232</v>
      </c>
      <c r="D9" s="17" t="s">
        <v>233</v>
      </c>
      <c r="E9" s="17" t="s">
        <v>232</v>
      </c>
      <c r="F9" s="17" t="str">
        <f t="shared" si="0"/>
        <v>CHECK</v>
      </c>
      <c r="G9" s="17" t="str">
        <f t="shared" si="1"/>
        <v>128,750.00</v>
      </c>
      <c r="I9" s="7" t="s">
        <v>234</v>
      </c>
    </row>
    <row r="10" spans="1:10" x14ac:dyDescent="0.3">
      <c r="A10" s="20" t="s">
        <v>235</v>
      </c>
      <c r="B10" s="20" t="s">
        <v>140</v>
      </c>
      <c r="C10" s="20" t="s">
        <v>152</v>
      </c>
      <c r="D10" s="20" t="s">
        <v>152</v>
      </c>
      <c r="E10" s="20" t="s">
        <v>152</v>
      </c>
      <c r="F10" s="20" t="str">
        <f t="shared" si="0"/>
        <v>Match</v>
      </c>
      <c r="G10" s="20" t="str">
        <f t="shared" si="1"/>
        <v>+2348035550142</v>
      </c>
    </row>
    <row r="11" spans="1:10" x14ac:dyDescent="0.3">
      <c r="A11" s="17" t="s">
        <v>236</v>
      </c>
      <c r="B11" s="17" t="s">
        <v>139</v>
      </c>
      <c r="C11" s="17" t="s">
        <v>160</v>
      </c>
      <c r="D11" s="17" t="s">
        <v>160</v>
      </c>
      <c r="E11" s="17" t="s">
        <v>160</v>
      </c>
      <c r="F11" s="17" t="str">
        <f t="shared" si="0"/>
        <v>Match</v>
      </c>
      <c r="G11" s="17" t="str">
        <f t="shared" si="1"/>
        <v>tunde.bello@mailbox.test</v>
      </c>
    </row>
    <row r="12" spans="1:10" x14ac:dyDescent="0.3">
      <c r="A12" s="20" t="s">
        <v>237</v>
      </c>
      <c r="B12" s="20" t="s">
        <v>30</v>
      </c>
      <c r="C12" s="20" t="s">
        <v>238</v>
      </c>
      <c r="D12" s="20" t="s">
        <v>238</v>
      </c>
      <c r="E12" s="20" t="s">
        <v>238</v>
      </c>
      <c r="F12" s="20" t="str">
        <f t="shared" si="0"/>
        <v>Match</v>
      </c>
      <c r="G12" s="20" t="str">
        <f t="shared" si="1"/>
        <v>12</v>
      </c>
    </row>
    <row r="13" spans="1:10" x14ac:dyDescent="0.3">
      <c r="A13" s="17" t="s">
        <v>239</v>
      </c>
      <c r="B13" s="17" t="s">
        <v>28</v>
      </c>
      <c r="C13" s="17" t="s">
        <v>60</v>
      </c>
      <c r="D13" s="17" t="s">
        <v>60</v>
      </c>
      <c r="E13" s="17" t="s">
        <v>60</v>
      </c>
      <c r="F13" s="17" t="str">
        <f t="shared" si="0"/>
        <v>Match</v>
      </c>
      <c r="G13" s="17" t="str">
        <f t="shared" si="1"/>
        <v>Okoro &amp; Sons Ltd</v>
      </c>
    </row>
    <row r="14" spans="1:10" x14ac:dyDescent="0.3">
      <c r="A14" s="20" t="s">
        <v>240</v>
      </c>
      <c r="B14" s="20" t="s">
        <v>223</v>
      </c>
      <c r="C14" s="20" t="s">
        <v>241</v>
      </c>
      <c r="D14" s="20" t="s">
        <v>241</v>
      </c>
      <c r="E14" s="20" t="s">
        <v>241</v>
      </c>
      <c r="F14" s="20" t="str">
        <f t="shared" si="0"/>
        <v>Match</v>
      </c>
      <c r="G14" s="20" t="str">
        <f t="shared" si="1"/>
        <v>9,300.00</v>
      </c>
    </row>
    <row r="15" spans="1:10" x14ac:dyDescent="0.3">
      <c r="A15" s="17" t="s">
        <v>242</v>
      </c>
      <c r="B15" s="17" t="s">
        <v>26</v>
      </c>
      <c r="C15" s="17" t="s">
        <v>65</v>
      </c>
      <c r="D15" s="17" t="s">
        <v>65</v>
      </c>
      <c r="E15" s="17" t="s">
        <v>65</v>
      </c>
      <c r="F15" s="17" t="str">
        <f t="shared" si="0"/>
        <v>Match</v>
      </c>
      <c r="G15" s="17" t="str">
        <f t="shared" si="1"/>
        <v>INV-2026-1011</v>
      </c>
    </row>
    <row r="16" spans="1:10" x14ac:dyDescent="0.3">
      <c r="A16" s="20" t="s">
        <v>243</v>
      </c>
      <c r="B16" s="20" t="s">
        <v>27</v>
      </c>
      <c r="C16" s="20" t="s">
        <v>244</v>
      </c>
      <c r="D16" s="20" t="s">
        <v>244</v>
      </c>
      <c r="E16" s="20" t="s">
        <v>244</v>
      </c>
      <c r="F16" s="20" t="str">
        <f t="shared" si="0"/>
        <v>Match</v>
      </c>
      <c r="G16" s="20" t="str">
        <f t="shared" si="1"/>
        <v>14-Sep-2026</v>
      </c>
    </row>
    <row r="17" spans="1:7" x14ac:dyDescent="0.3">
      <c r="A17" s="17" t="s">
        <v>245</v>
      </c>
      <c r="B17" s="17" t="s">
        <v>140</v>
      </c>
      <c r="C17" s="17" t="s">
        <v>169</v>
      </c>
      <c r="D17" s="17" t="s">
        <v>246</v>
      </c>
      <c r="E17" s="17" t="s">
        <v>169</v>
      </c>
      <c r="F17" s="17" t="str">
        <f t="shared" si="0"/>
        <v>CHECK</v>
      </c>
      <c r="G17" s="17" t="str">
        <f t="shared" si="1"/>
        <v>+2348055550163</v>
      </c>
    </row>
    <row r="18" spans="1:7" x14ac:dyDescent="0.3">
      <c r="A18" s="20" t="s">
        <v>247</v>
      </c>
      <c r="B18" s="20" t="s">
        <v>142</v>
      </c>
      <c r="C18" s="20" t="s">
        <v>201</v>
      </c>
      <c r="D18" s="20" t="s">
        <v>201</v>
      </c>
      <c r="E18" s="20" t="s">
        <v>201</v>
      </c>
      <c r="F18" s="20" t="str">
        <f t="shared" si="0"/>
        <v>Match</v>
      </c>
      <c r="G18" s="20" t="str">
        <f t="shared" si="1"/>
        <v>Port Harcourt</v>
      </c>
    </row>
    <row r="19" spans="1:7" x14ac:dyDescent="0.3">
      <c r="A19" s="17" t="s">
        <v>248</v>
      </c>
      <c r="B19" s="17" t="s">
        <v>30</v>
      </c>
      <c r="C19" s="17" t="s">
        <v>249</v>
      </c>
      <c r="D19" s="17" t="s">
        <v>249</v>
      </c>
      <c r="E19" s="17" t="s">
        <v>249</v>
      </c>
      <c r="F19" s="17" t="str">
        <f t="shared" si="0"/>
        <v>Match</v>
      </c>
      <c r="G19" s="17" t="str">
        <f t="shared" si="1"/>
        <v>7</v>
      </c>
    </row>
    <row r="20" spans="1:7" x14ac:dyDescent="0.3">
      <c r="A20" s="20" t="s">
        <v>250</v>
      </c>
      <c r="B20" s="20" t="s">
        <v>139</v>
      </c>
      <c r="C20" s="20" t="s">
        <v>173</v>
      </c>
      <c r="D20" s="20" t="s">
        <v>173</v>
      </c>
      <c r="E20" s="20" t="s">
        <v>173</v>
      </c>
      <c r="F20" s="20" t="str">
        <f t="shared" si="0"/>
        <v>Match</v>
      </c>
      <c r="G20" s="20" t="str">
        <f t="shared" si="1"/>
        <v>funke.adebayo@mailbox.test</v>
      </c>
    </row>
    <row r="21" spans="1:7" x14ac:dyDescent="0.3">
      <c r="A21" s="17" t="s">
        <v>251</v>
      </c>
      <c r="B21" s="17" t="s">
        <v>223</v>
      </c>
      <c r="C21" s="17" t="s">
        <v>252</v>
      </c>
      <c r="D21" s="17" t="s">
        <v>252</v>
      </c>
      <c r="E21" s="17" t="s">
        <v>252</v>
      </c>
      <c r="F21" s="17" t="str">
        <f t="shared" si="0"/>
        <v>Match</v>
      </c>
      <c r="G21" s="17" t="str">
        <f t="shared" si="1"/>
        <v>76,400.00</v>
      </c>
    </row>
    <row r="22" spans="1:7" x14ac:dyDescent="0.3">
      <c r="A22" s="20" t="s">
        <v>253</v>
      </c>
      <c r="B22" s="20" t="s">
        <v>28</v>
      </c>
      <c r="C22" s="20" t="s">
        <v>64</v>
      </c>
      <c r="D22" s="20" t="s">
        <v>64</v>
      </c>
      <c r="E22" s="20" t="s">
        <v>64</v>
      </c>
      <c r="F22" s="20" t="str">
        <f t="shared" si="0"/>
        <v>Match</v>
      </c>
      <c r="G22" s="20" t="str">
        <f t="shared" si="1"/>
        <v>Sunrise Catering</v>
      </c>
    </row>
    <row r="23" spans="1:7" x14ac:dyDescent="0.3">
      <c r="A23" s="17" t="s">
        <v>254</v>
      </c>
      <c r="B23" s="17" t="s">
        <v>27</v>
      </c>
      <c r="C23" s="17" t="s">
        <v>255</v>
      </c>
      <c r="D23" s="17" t="s">
        <v>255</v>
      </c>
      <c r="E23" s="17" t="s">
        <v>255</v>
      </c>
      <c r="F23" s="17" t="str">
        <f t="shared" si="0"/>
        <v>Match</v>
      </c>
      <c r="G23" s="17" t="str">
        <f t="shared" si="1"/>
        <v>18-Sep-2026</v>
      </c>
    </row>
    <row r="24" spans="1:7" x14ac:dyDescent="0.3">
      <c r="A24" s="20" t="s">
        <v>256</v>
      </c>
      <c r="B24" s="20" t="s">
        <v>26</v>
      </c>
      <c r="C24" s="20" t="s">
        <v>78</v>
      </c>
      <c r="D24" s="20" t="s">
        <v>78</v>
      </c>
      <c r="E24" s="20" t="s">
        <v>78</v>
      </c>
      <c r="F24" s="20" t="str">
        <f t="shared" si="0"/>
        <v>Match</v>
      </c>
      <c r="G24" s="20" t="str">
        <f t="shared" si="1"/>
        <v>INV-2026-1020</v>
      </c>
    </row>
  </sheetData>
  <conditionalFormatting sqref="F5:F24">
    <cfRule type="cellIs" dxfId="0" priority="2" operator="equal">
      <formula>"CHECK"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96EC-9171-44DA-809B-D7053E95A1FF}">
  <dimension ref="A1:AA31"/>
  <sheetViews>
    <sheetView tabSelected="1" topLeftCell="H1" workbookViewId="0">
      <selection activeCell="Q17" sqref="Q17"/>
    </sheetView>
  </sheetViews>
  <sheetFormatPr defaultRowHeight="14.4" x14ac:dyDescent="0.3"/>
  <sheetData>
    <row r="1" spans="1:27" x14ac:dyDescent="0.3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x14ac:dyDescent="0.3">
      <c r="A2" s="37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x14ac:dyDescent="0.3">
      <c r="A3" s="35" t="s">
        <v>257</v>
      </c>
      <c r="B3" s="38" t="s">
        <v>258</v>
      </c>
      <c r="C3" s="38" t="s">
        <v>259</v>
      </c>
      <c r="D3" s="38" t="s">
        <v>260</v>
      </c>
      <c r="E3" s="38" t="s">
        <v>261</v>
      </c>
      <c r="F3" s="38" t="s">
        <v>262</v>
      </c>
      <c r="G3" s="38" t="s">
        <v>263</v>
      </c>
      <c r="H3" s="38" t="s">
        <v>264</v>
      </c>
      <c r="I3" s="38" t="s">
        <v>265</v>
      </c>
      <c r="J3" s="38" t="s">
        <v>266</v>
      </c>
      <c r="K3" s="38" t="s">
        <v>267</v>
      </c>
      <c r="L3" s="38" t="s">
        <v>268</v>
      </c>
      <c r="M3" s="38" t="s">
        <v>53</v>
      </c>
      <c r="N3" s="38" t="s">
        <v>269</v>
      </c>
      <c r="P3" s="39" t="s">
        <v>270</v>
      </c>
      <c r="Q3" s="40" t="s">
        <v>258</v>
      </c>
      <c r="R3" s="41" t="s">
        <v>259</v>
      </c>
      <c r="S3" s="41" t="s">
        <v>271</v>
      </c>
      <c r="T3" s="41" t="s">
        <v>261</v>
      </c>
      <c r="U3" s="41" t="s">
        <v>262</v>
      </c>
      <c r="V3" s="41" t="s">
        <v>263</v>
      </c>
      <c r="W3" s="41" t="s">
        <v>264</v>
      </c>
      <c r="X3" s="41" t="s">
        <v>265</v>
      </c>
      <c r="Y3" s="41" t="s">
        <v>266</v>
      </c>
      <c r="Z3" s="41" t="s">
        <v>267</v>
      </c>
    </row>
    <row r="4" spans="1:27" x14ac:dyDescent="0.3">
      <c r="A4" s="35" t="s">
        <v>257</v>
      </c>
      <c r="B4" s="38" t="s">
        <v>272</v>
      </c>
      <c r="C4" s="38" t="s">
        <v>272</v>
      </c>
      <c r="D4" s="38" t="s">
        <v>272</v>
      </c>
      <c r="E4" s="38" t="s">
        <v>272</v>
      </c>
      <c r="F4" s="38" t="s">
        <v>272</v>
      </c>
      <c r="G4" s="38" t="s">
        <v>272</v>
      </c>
      <c r="H4" s="38" t="s">
        <v>272</v>
      </c>
      <c r="I4" s="38" t="s">
        <v>272</v>
      </c>
      <c r="J4" s="38" t="s">
        <v>272</v>
      </c>
      <c r="K4" s="38" t="s">
        <v>272</v>
      </c>
      <c r="L4" s="38" t="s">
        <v>272</v>
      </c>
      <c r="M4" s="38" t="s">
        <v>272</v>
      </c>
      <c r="P4" s="42"/>
      <c r="Q4" s="40"/>
      <c r="R4" s="41"/>
      <c r="S4" s="41"/>
      <c r="T4" s="41"/>
      <c r="U4" s="41"/>
      <c r="V4" s="41"/>
      <c r="W4" s="41"/>
      <c r="X4" s="41"/>
      <c r="Y4" s="41"/>
      <c r="Z4" s="41"/>
    </row>
    <row r="5" spans="1:27" x14ac:dyDescent="0.3">
      <c r="A5" s="35" t="s">
        <v>257</v>
      </c>
      <c r="B5" s="38">
        <v>0.01</v>
      </c>
      <c r="C5" s="38">
        <v>0.01</v>
      </c>
      <c r="D5" s="38">
        <v>0.01</v>
      </c>
      <c r="E5" s="38">
        <v>5.0000000000000001E-3</v>
      </c>
      <c r="F5" s="38">
        <v>0.01</v>
      </c>
      <c r="G5" s="38">
        <v>0.01</v>
      </c>
      <c r="H5" s="38">
        <v>0.01</v>
      </c>
      <c r="I5" s="38">
        <v>0.01</v>
      </c>
      <c r="J5" s="38">
        <v>1E-3</v>
      </c>
      <c r="K5" s="38">
        <v>0.01</v>
      </c>
      <c r="L5" s="38"/>
      <c r="M5" s="38">
        <v>0.01</v>
      </c>
      <c r="P5" s="42" t="s">
        <v>273</v>
      </c>
      <c r="Q5" s="40">
        <f xml:space="preserve"> MIN(B7:B31)</f>
        <v>49.58</v>
      </c>
      <c r="R5" s="41">
        <f xml:space="preserve"> MIN(C7:C31)</f>
        <v>11.94</v>
      </c>
      <c r="S5" s="41">
        <f xml:space="preserve"> MIN(D7:D31)</f>
        <v>1.63</v>
      </c>
      <c r="T5" s="41">
        <f t="shared" ref="T5:Z5" si="0">MIN(E7:E31)</f>
        <v>2.1999999999999999E-2</v>
      </c>
      <c r="U5" s="41">
        <f t="shared" si="0"/>
        <v>0.09</v>
      </c>
      <c r="V5" s="41">
        <f t="shared" si="0"/>
        <v>0.56000000000000005</v>
      </c>
      <c r="W5" s="41">
        <f t="shared" si="0"/>
        <v>2.15</v>
      </c>
      <c r="X5" s="41">
        <f t="shared" si="0"/>
        <v>1.78</v>
      </c>
      <c r="Y5" s="41">
        <f t="shared" si="0"/>
        <v>9.5000000000000001E-2</v>
      </c>
      <c r="Z5" s="41">
        <f t="shared" si="0"/>
        <v>0.06</v>
      </c>
    </row>
    <row r="6" spans="1:27" ht="15" thickBot="1" x14ac:dyDescent="0.35">
      <c r="A6" s="43" t="s">
        <v>274</v>
      </c>
      <c r="B6" s="44" t="s">
        <v>275</v>
      </c>
      <c r="C6" s="44" t="s">
        <v>275</v>
      </c>
      <c r="D6" s="44" t="s">
        <v>275</v>
      </c>
      <c r="E6" s="44" t="s">
        <v>275</v>
      </c>
      <c r="F6" s="44" t="s">
        <v>275</v>
      </c>
      <c r="G6" s="44" t="s">
        <v>275</v>
      </c>
      <c r="H6" s="44" t="s">
        <v>275</v>
      </c>
      <c r="I6" s="44" t="s">
        <v>275</v>
      </c>
      <c r="J6" s="44" t="s">
        <v>275</v>
      </c>
      <c r="K6" s="44" t="s">
        <v>275</v>
      </c>
      <c r="L6" s="44" t="s">
        <v>276</v>
      </c>
      <c r="M6" s="44" t="s">
        <v>275</v>
      </c>
      <c r="P6" s="42" t="s">
        <v>277</v>
      </c>
      <c r="Q6" s="40">
        <f t="shared" ref="Q6:Z6" si="1">MAX(B7:B31)</f>
        <v>73.19</v>
      </c>
      <c r="R6" s="41">
        <f t="shared" si="1"/>
        <v>16.96</v>
      </c>
      <c r="S6" s="41">
        <f t="shared" si="1"/>
        <v>12</v>
      </c>
      <c r="T6" s="41">
        <f t="shared" si="1"/>
        <v>0.182</v>
      </c>
      <c r="U6" s="41">
        <f t="shared" si="1"/>
        <v>6.67</v>
      </c>
      <c r="V6" s="41">
        <f t="shared" si="1"/>
        <v>9.7899999999999991</v>
      </c>
      <c r="W6" s="41">
        <f t="shared" si="1"/>
        <v>4.25</v>
      </c>
      <c r="X6" s="41">
        <f t="shared" si="1"/>
        <v>8.09</v>
      </c>
      <c r="Y6" s="41">
        <f t="shared" si="1"/>
        <v>3.706</v>
      </c>
      <c r="Z6" s="41">
        <f t="shared" si="1"/>
        <v>1.23</v>
      </c>
    </row>
    <row r="7" spans="1:27" ht="15" thickTop="1" x14ac:dyDescent="0.3">
      <c r="A7" s="35" t="s">
        <v>220</v>
      </c>
      <c r="B7" s="38">
        <v>62.66</v>
      </c>
      <c r="C7" s="38">
        <v>13.83</v>
      </c>
      <c r="D7" s="38">
        <v>7.78</v>
      </c>
      <c r="E7" s="38">
        <v>0.13700000000000001</v>
      </c>
      <c r="F7" s="38">
        <v>0.54</v>
      </c>
      <c r="G7" s="38">
        <v>2.95</v>
      </c>
      <c r="H7" s="38">
        <v>3.15</v>
      </c>
      <c r="I7" s="38">
        <v>5.51</v>
      </c>
      <c r="J7" s="38">
        <v>0.72799999999999998</v>
      </c>
      <c r="K7" s="38">
        <v>0.33</v>
      </c>
      <c r="L7" s="38">
        <v>0.82</v>
      </c>
      <c r="M7" s="38">
        <v>98.43</v>
      </c>
      <c r="N7" t="s">
        <v>278</v>
      </c>
      <c r="P7" s="42" t="s">
        <v>279</v>
      </c>
      <c r="Q7" s="40">
        <f t="shared" ref="Q7:Z7" si="2">AVERAGE(B7:B31)</f>
        <v>64.173599999999993</v>
      </c>
      <c r="R7" s="41">
        <f t="shared" si="2"/>
        <v>14.078800000000001</v>
      </c>
      <c r="S7" s="41">
        <f t="shared" si="2"/>
        <v>6.4052000000000007</v>
      </c>
      <c r="T7" s="41">
        <f t="shared" si="2"/>
        <v>9.7200000000000009E-2</v>
      </c>
      <c r="U7" s="41">
        <f t="shared" si="2"/>
        <v>1.4691999999999998</v>
      </c>
      <c r="V7" s="41">
        <f t="shared" si="2"/>
        <v>3.4519999999999995</v>
      </c>
      <c r="W7" s="41">
        <f t="shared" si="2"/>
        <v>3.2236000000000002</v>
      </c>
      <c r="X7" s="41">
        <f t="shared" si="2"/>
        <v>4.5111999999999997</v>
      </c>
      <c r="Y7" s="41">
        <f t="shared" si="2"/>
        <v>0.94288000000000016</v>
      </c>
      <c r="Z7" s="41">
        <f t="shared" si="2"/>
        <v>0.44400000000000001</v>
      </c>
    </row>
    <row r="8" spans="1:27" x14ac:dyDescent="0.3">
      <c r="A8" s="35" t="s">
        <v>222</v>
      </c>
      <c r="B8" s="38">
        <v>64.959999999999994</v>
      </c>
      <c r="C8" s="38">
        <v>14.23</v>
      </c>
      <c r="D8" s="38">
        <v>6.89</v>
      </c>
      <c r="E8" s="38">
        <v>0.13900000000000001</v>
      </c>
      <c r="F8" s="38">
        <v>0.49</v>
      </c>
      <c r="G8" s="38">
        <v>2.67</v>
      </c>
      <c r="H8" s="38">
        <v>3.36</v>
      </c>
      <c r="I8" s="38">
        <v>5.5</v>
      </c>
      <c r="J8" s="38">
        <v>0.76900000000000002</v>
      </c>
      <c r="K8" s="38">
        <v>0.31</v>
      </c>
      <c r="L8" s="38">
        <v>1.1399999999999999</v>
      </c>
      <c r="M8" s="38">
        <v>100.5</v>
      </c>
      <c r="N8" t="s">
        <v>280</v>
      </c>
      <c r="P8" s="42" t="s">
        <v>281</v>
      </c>
      <c r="Q8" s="40">
        <f>MEDIAN(B7:B31)</f>
        <v>65.08</v>
      </c>
      <c r="R8" s="41">
        <f>MEDIAN(C7:C31)</f>
        <v>14.08</v>
      </c>
      <c r="S8" s="41">
        <f>MEDIAN(D7:D31)</f>
        <v>5.6</v>
      </c>
      <c r="T8" s="41">
        <f>MEDIAN(E7:E31)</f>
        <v>7.8E-2</v>
      </c>
      <c r="U8" s="41">
        <f t="shared" ref="U8:Z8" si="3">MEDIAN(F7:F31)</f>
        <v>0.9</v>
      </c>
      <c r="V8" s="41">
        <f t="shared" si="3"/>
        <v>3.23</v>
      </c>
      <c r="W8" s="41">
        <f t="shared" si="3"/>
        <v>3.15</v>
      </c>
      <c r="X8" s="41">
        <f t="shared" si="3"/>
        <v>4.68</v>
      </c>
      <c r="Y8" s="41">
        <f t="shared" si="3"/>
        <v>0.75800000000000001</v>
      </c>
      <c r="Z8" s="41">
        <f t="shared" si="3"/>
        <v>0.33</v>
      </c>
    </row>
    <row r="9" spans="1:27" x14ac:dyDescent="0.3">
      <c r="A9" s="35" t="s">
        <v>226</v>
      </c>
      <c r="B9" s="38">
        <v>62.58</v>
      </c>
      <c r="C9" s="38">
        <v>13.24</v>
      </c>
      <c r="D9" s="38">
        <v>9.2799999999999994</v>
      </c>
      <c r="E9" s="38">
        <v>0.161</v>
      </c>
      <c r="F9" s="38">
        <v>0.66</v>
      </c>
      <c r="G9" s="38">
        <v>3.27</v>
      </c>
      <c r="H9" s="38">
        <v>2.93</v>
      </c>
      <c r="I9" s="38">
        <v>4.82</v>
      </c>
      <c r="J9" s="38">
        <v>0.998</v>
      </c>
      <c r="K9" s="38">
        <v>0.33</v>
      </c>
      <c r="L9" s="38">
        <v>0.63</v>
      </c>
      <c r="M9" s="38">
        <v>98.89</v>
      </c>
      <c r="N9" t="s">
        <v>278</v>
      </c>
      <c r="P9" s="42" t="s">
        <v>282</v>
      </c>
      <c r="Q9" s="40">
        <f>_xlfn.MODE.SNGL(B7:B31)</f>
        <v>64.959999999999994</v>
      </c>
      <c r="R9" s="40">
        <f t="shared" ref="R9:Z9" si="4">_xlfn.MODE.SNGL(C7:C31)</f>
        <v>14.16</v>
      </c>
      <c r="S9" s="40" t="e">
        <f t="shared" si="4"/>
        <v>#N/A</v>
      </c>
      <c r="T9" s="40">
        <f t="shared" si="4"/>
        <v>5.1999999999999998E-2</v>
      </c>
      <c r="U9" s="40">
        <f t="shared" si="4"/>
        <v>0.54</v>
      </c>
      <c r="V9" s="40" t="e">
        <f t="shared" si="4"/>
        <v>#N/A</v>
      </c>
      <c r="W9" s="40">
        <f t="shared" si="4"/>
        <v>3.15</v>
      </c>
      <c r="X9" s="40" t="e">
        <f t="shared" si="4"/>
        <v>#N/A</v>
      </c>
      <c r="Y9" s="40" t="e">
        <f t="shared" si="4"/>
        <v>#N/A</v>
      </c>
      <c r="Z9" s="40">
        <f t="shared" si="4"/>
        <v>0.33</v>
      </c>
    </row>
    <row r="10" spans="1:27" x14ac:dyDescent="0.3">
      <c r="A10" s="35" t="s">
        <v>229</v>
      </c>
      <c r="B10" s="38">
        <v>66.98</v>
      </c>
      <c r="C10" s="38">
        <v>14.16</v>
      </c>
      <c r="D10" s="38">
        <v>4.95</v>
      </c>
      <c r="E10" s="38">
        <v>7.8E-2</v>
      </c>
      <c r="F10" s="38">
        <v>1.0900000000000001</v>
      </c>
      <c r="G10" s="38">
        <v>3.51</v>
      </c>
      <c r="H10" s="38">
        <v>2.85</v>
      </c>
      <c r="I10" s="38">
        <v>4.04</v>
      </c>
      <c r="J10" s="38">
        <v>0.48399999999999999</v>
      </c>
      <c r="K10" s="38">
        <v>0.27</v>
      </c>
      <c r="L10" s="38">
        <v>0.67</v>
      </c>
      <c r="M10" s="38">
        <v>99.08</v>
      </c>
      <c r="N10" t="s">
        <v>280</v>
      </c>
      <c r="P10" s="42"/>
      <c r="Q10" s="40"/>
      <c r="R10" s="41"/>
      <c r="S10" s="41"/>
      <c r="T10" s="41"/>
      <c r="U10" s="41"/>
      <c r="V10" s="41"/>
      <c r="W10" s="41"/>
      <c r="X10" s="41"/>
      <c r="Y10" s="41"/>
      <c r="Z10" s="41"/>
    </row>
    <row r="11" spans="1:27" x14ac:dyDescent="0.3">
      <c r="A11" s="35" t="s">
        <v>231</v>
      </c>
      <c r="B11" s="38">
        <v>68.61</v>
      </c>
      <c r="C11" s="38">
        <v>15.1</v>
      </c>
      <c r="D11" s="38">
        <v>3.75</v>
      </c>
      <c r="E11" s="38">
        <v>5.1999999999999998E-2</v>
      </c>
      <c r="F11" s="38">
        <v>0.9</v>
      </c>
      <c r="G11" s="38">
        <v>3.39</v>
      </c>
      <c r="H11" s="38">
        <v>3.15</v>
      </c>
      <c r="I11" s="38">
        <v>4.08</v>
      </c>
      <c r="J11" s="38">
        <v>0.435</v>
      </c>
      <c r="K11" s="38">
        <v>0.26</v>
      </c>
      <c r="L11" s="38">
        <v>0.65</v>
      </c>
      <c r="M11" s="38">
        <v>100.4</v>
      </c>
      <c r="N11" t="s">
        <v>280</v>
      </c>
      <c r="P11" s="42"/>
      <c r="Q11" s="40"/>
      <c r="R11" s="41"/>
      <c r="S11" s="41"/>
      <c r="T11" s="41"/>
      <c r="U11" s="41"/>
      <c r="V11" s="41"/>
      <c r="W11" s="41"/>
      <c r="X11" s="41"/>
      <c r="Y11" s="41"/>
      <c r="Z11" s="41"/>
    </row>
    <row r="12" spans="1:27" x14ac:dyDescent="0.3">
      <c r="A12" s="35" t="s">
        <v>235</v>
      </c>
      <c r="B12" s="38">
        <v>60.39</v>
      </c>
      <c r="C12" s="38">
        <v>13.44</v>
      </c>
      <c r="D12" s="38">
        <v>5.6</v>
      </c>
      <c r="E12" s="38">
        <v>9.4E-2</v>
      </c>
      <c r="F12" s="38">
        <v>4.6399999999999997</v>
      </c>
      <c r="G12" s="38">
        <v>4.21</v>
      </c>
      <c r="H12" s="38">
        <v>3.15</v>
      </c>
      <c r="I12" s="38">
        <v>5.49</v>
      </c>
      <c r="J12" s="38">
        <v>0.503</v>
      </c>
      <c r="K12" s="38">
        <v>0.9</v>
      </c>
      <c r="L12" s="38">
        <v>1.24</v>
      </c>
      <c r="M12" s="38">
        <v>99.69</v>
      </c>
      <c r="N12" t="s">
        <v>278</v>
      </c>
      <c r="P12" s="42"/>
      <c r="Q12" s="40"/>
      <c r="R12" s="41"/>
      <c r="S12" s="41"/>
      <c r="T12" s="41"/>
      <c r="U12" s="41"/>
      <c r="V12" s="41"/>
      <c r="W12" s="41"/>
      <c r="X12" s="41"/>
      <c r="Y12" s="41"/>
      <c r="Z12" s="41"/>
    </row>
    <row r="13" spans="1:27" x14ac:dyDescent="0.3">
      <c r="A13" s="35" t="s">
        <v>236</v>
      </c>
      <c r="B13" s="38">
        <v>66.53</v>
      </c>
      <c r="C13" s="38">
        <v>16.96</v>
      </c>
      <c r="D13" s="38">
        <v>1.63</v>
      </c>
      <c r="E13" s="38">
        <v>2.1999999999999999E-2</v>
      </c>
      <c r="F13" s="38">
        <v>0.38</v>
      </c>
      <c r="G13" s="38">
        <v>1.44</v>
      </c>
      <c r="H13" s="38">
        <v>3.31</v>
      </c>
      <c r="I13" s="38">
        <v>8.09</v>
      </c>
      <c r="J13" s="38">
        <v>0.215</v>
      </c>
      <c r="K13" s="38">
        <v>0.15</v>
      </c>
      <c r="L13" s="38">
        <v>0.7</v>
      </c>
      <c r="M13" s="38">
        <v>99.43</v>
      </c>
      <c r="N13" t="s">
        <v>280</v>
      </c>
      <c r="P13" s="42"/>
      <c r="Q13" s="40"/>
      <c r="R13" s="41"/>
      <c r="S13" s="41"/>
      <c r="T13" s="41"/>
      <c r="U13" s="41"/>
      <c r="V13" s="41"/>
      <c r="W13" s="41"/>
      <c r="X13" s="41"/>
      <c r="Y13" s="41"/>
      <c r="Z13" s="41"/>
    </row>
    <row r="14" spans="1:27" x14ac:dyDescent="0.3">
      <c r="A14" s="35" t="s">
        <v>237</v>
      </c>
      <c r="B14" s="38">
        <v>62.22</v>
      </c>
      <c r="C14" s="38">
        <v>13.65</v>
      </c>
      <c r="D14" s="38">
        <v>5.55</v>
      </c>
      <c r="E14" s="38">
        <v>7.6999999999999999E-2</v>
      </c>
      <c r="F14" s="38">
        <v>3.26</v>
      </c>
      <c r="G14" s="38">
        <v>3.74</v>
      </c>
      <c r="H14" s="38">
        <v>2.91</v>
      </c>
      <c r="I14" s="38">
        <v>4.63</v>
      </c>
      <c r="J14" s="38">
        <v>0.75800000000000001</v>
      </c>
      <c r="K14" s="38">
        <v>0.64</v>
      </c>
      <c r="L14" s="38">
        <v>1.26</v>
      </c>
      <c r="M14" s="38">
        <v>98.69</v>
      </c>
      <c r="N14" t="s">
        <v>278</v>
      </c>
      <c r="P14" s="42"/>
      <c r="Q14" s="40"/>
      <c r="R14" s="41"/>
      <c r="S14" s="41"/>
      <c r="T14" s="41"/>
      <c r="U14" s="41"/>
      <c r="V14" s="41" t="s">
        <v>283</v>
      </c>
      <c r="W14" s="41"/>
      <c r="X14" s="41"/>
      <c r="Y14" s="41"/>
      <c r="Z14" s="41"/>
    </row>
    <row r="15" spans="1:27" x14ac:dyDescent="0.3">
      <c r="A15" s="35" t="s">
        <v>239</v>
      </c>
      <c r="B15" s="38">
        <v>70.69</v>
      </c>
      <c r="C15" s="38">
        <v>13.15</v>
      </c>
      <c r="D15" s="38">
        <v>3.84</v>
      </c>
      <c r="E15" s="38">
        <v>4.9000000000000002E-2</v>
      </c>
      <c r="F15" s="38">
        <v>0.28999999999999998</v>
      </c>
      <c r="G15" s="38">
        <v>1.99</v>
      </c>
      <c r="H15" s="38">
        <v>3</v>
      </c>
      <c r="I15" s="38">
        <v>4.9000000000000004</v>
      </c>
      <c r="J15" s="38">
        <v>0.437</v>
      </c>
      <c r="K15" s="38">
        <v>0.37</v>
      </c>
      <c r="L15" s="38">
        <v>0.6</v>
      </c>
      <c r="M15" s="38">
        <v>99.33</v>
      </c>
      <c r="N15" t="s">
        <v>280</v>
      </c>
      <c r="P15" s="42"/>
      <c r="Q15" s="40"/>
      <c r="R15" s="41"/>
      <c r="S15" s="41"/>
      <c r="T15" s="41"/>
      <c r="U15" s="41"/>
      <c r="V15" s="41"/>
      <c r="W15" s="41"/>
      <c r="X15" s="41"/>
      <c r="Y15" s="41"/>
      <c r="Z15" s="41"/>
    </row>
    <row r="16" spans="1:27" x14ac:dyDescent="0.3">
      <c r="A16" s="35" t="s">
        <v>240</v>
      </c>
      <c r="B16" s="38">
        <v>70.5</v>
      </c>
      <c r="C16" s="38">
        <v>13.29</v>
      </c>
      <c r="D16" s="38">
        <v>4.18</v>
      </c>
      <c r="E16" s="38">
        <v>5.1999999999999998E-2</v>
      </c>
      <c r="F16" s="38">
        <v>0.32</v>
      </c>
      <c r="G16" s="38">
        <v>1.72</v>
      </c>
      <c r="H16" s="38">
        <v>2.83</v>
      </c>
      <c r="I16" s="38">
        <v>5.31</v>
      </c>
      <c r="J16" s="38">
        <v>0.41299999999999998</v>
      </c>
      <c r="K16" s="38">
        <v>0.23</v>
      </c>
      <c r="L16" s="38">
        <v>0.63</v>
      </c>
      <c r="M16" s="38">
        <v>99.48</v>
      </c>
      <c r="N16" t="s">
        <v>280</v>
      </c>
      <c r="P16" s="42"/>
      <c r="Q16" s="40"/>
      <c r="R16" s="41"/>
      <c r="S16" s="41"/>
      <c r="T16" s="41"/>
      <c r="U16" s="41"/>
      <c r="V16" s="41"/>
      <c r="W16" s="41"/>
      <c r="X16" s="41"/>
      <c r="Y16" s="41"/>
      <c r="Z16" s="41"/>
    </row>
    <row r="17" spans="1:26" x14ac:dyDescent="0.3">
      <c r="A17" s="35" t="s">
        <v>242</v>
      </c>
      <c r="B17" s="38">
        <v>70.92</v>
      </c>
      <c r="C17" s="38">
        <v>14.16</v>
      </c>
      <c r="D17" s="38">
        <v>2.46</v>
      </c>
      <c r="E17" s="38">
        <v>7.3999999999999996E-2</v>
      </c>
      <c r="F17" s="38">
        <v>0.11</v>
      </c>
      <c r="G17" s="38">
        <v>1.1299999999999999</v>
      </c>
      <c r="H17" s="38">
        <v>3.38</v>
      </c>
      <c r="I17" s="38">
        <v>5.81</v>
      </c>
      <c r="J17" s="38">
        <v>0.108</v>
      </c>
      <c r="K17" s="38">
        <v>0.06</v>
      </c>
      <c r="L17" s="38">
        <v>0.47</v>
      </c>
      <c r="M17" s="38">
        <v>98.68</v>
      </c>
      <c r="N17" t="s">
        <v>280</v>
      </c>
      <c r="P17" s="42"/>
      <c r="Q17" s="40"/>
      <c r="R17" s="41"/>
      <c r="S17" s="41"/>
      <c r="T17" s="41"/>
      <c r="U17" s="41"/>
      <c r="V17" s="41"/>
      <c r="W17" s="41"/>
      <c r="X17" s="41"/>
      <c r="Y17" s="41"/>
      <c r="Z17" s="41"/>
    </row>
    <row r="18" spans="1:26" x14ac:dyDescent="0.3">
      <c r="A18" s="35" t="s">
        <v>243</v>
      </c>
      <c r="B18" s="38">
        <v>73.19</v>
      </c>
      <c r="C18" s="38">
        <v>13.83</v>
      </c>
      <c r="D18" s="38">
        <v>2.13</v>
      </c>
      <c r="E18" s="38">
        <v>4.2000000000000003E-2</v>
      </c>
      <c r="F18" s="38">
        <v>0.09</v>
      </c>
      <c r="G18" s="38">
        <v>0.88</v>
      </c>
      <c r="H18" s="38">
        <v>3.56</v>
      </c>
      <c r="I18" s="38">
        <v>5.41</v>
      </c>
      <c r="J18" s="38">
        <v>9.5000000000000001E-2</v>
      </c>
      <c r="K18" s="38">
        <v>0.06</v>
      </c>
      <c r="L18" s="38">
        <v>0.36</v>
      </c>
      <c r="M18" s="38">
        <v>99.64</v>
      </c>
      <c r="N18" t="s">
        <v>280</v>
      </c>
      <c r="P18" s="42"/>
      <c r="Q18" s="40"/>
      <c r="R18" s="41"/>
      <c r="S18" s="41"/>
      <c r="T18" s="41"/>
      <c r="U18" s="41"/>
      <c r="V18" s="41"/>
      <c r="W18" s="41"/>
      <c r="X18" s="41"/>
      <c r="Y18" s="41"/>
      <c r="Z18" s="41"/>
    </row>
    <row r="19" spans="1:26" x14ac:dyDescent="0.3">
      <c r="A19" s="35" t="s">
        <v>245</v>
      </c>
      <c r="B19" s="38">
        <v>71.790000000000006</v>
      </c>
      <c r="C19" s="38">
        <v>11.94</v>
      </c>
      <c r="D19" s="38">
        <v>4.51</v>
      </c>
      <c r="E19" s="38">
        <v>7.4999999999999997E-2</v>
      </c>
      <c r="F19" s="38">
        <v>0.11</v>
      </c>
      <c r="G19" s="38">
        <v>0.56000000000000005</v>
      </c>
      <c r="H19" s="38">
        <v>2.15</v>
      </c>
      <c r="I19" s="38">
        <v>6.39</v>
      </c>
      <c r="J19" s="38">
        <v>0.51200000000000001</v>
      </c>
      <c r="K19" s="38">
        <v>0.14000000000000001</v>
      </c>
      <c r="L19" s="38">
        <v>0.2</v>
      </c>
      <c r="M19" s="38">
        <v>98.39</v>
      </c>
      <c r="N19" t="s">
        <v>280</v>
      </c>
      <c r="P19" s="42"/>
      <c r="Q19" s="40"/>
      <c r="R19" s="41"/>
      <c r="S19" s="41"/>
      <c r="T19" s="41"/>
      <c r="U19" s="41"/>
      <c r="V19" s="41"/>
      <c r="W19" s="41"/>
      <c r="X19" s="41"/>
      <c r="Y19" s="41"/>
      <c r="Z19" s="41"/>
    </row>
    <row r="20" spans="1:26" x14ac:dyDescent="0.3">
      <c r="A20" s="35" t="s">
        <v>247</v>
      </c>
      <c r="B20" s="38">
        <v>68.099999999999994</v>
      </c>
      <c r="C20" s="38">
        <v>15.53</v>
      </c>
      <c r="D20" s="38">
        <v>3.71</v>
      </c>
      <c r="E20" s="38">
        <v>5.1999999999999998E-2</v>
      </c>
      <c r="F20" s="38">
        <v>1.02</v>
      </c>
      <c r="G20" s="38">
        <v>2.54</v>
      </c>
      <c r="H20" s="38">
        <v>4.24</v>
      </c>
      <c r="I20" s="38">
        <v>3.01</v>
      </c>
      <c r="J20" s="38">
        <v>0.48299999999999998</v>
      </c>
      <c r="K20" s="38">
        <v>0.17</v>
      </c>
      <c r="L20" s="38">
        <v>0.52</v>
      </c>
      <c r="M20" s="38">
        <v>99.38</v>
      </c>
      <c r="N20" t="s">
        <v>280</v>
      </c>
      <c r="P20" s="42"/>
      <c r="Q20" s="40"/>
      <c r="R20" s="41"/>
      <c r="S20" s="41"/>
      <c r="T20" s="41"/>
      <c r="U20" s="41"/>
      <c r="V20" s="41"/>
      <c r="W20" s="41"/>
      <c r="X20" s="41"/>
      <c r="Y20" s="41"/>
      <c r="Z20" s="41"/>
    </row>
    <row r="21" spans="1:26" x14ac:dyDescent="0.3">
      <c r="A21" s="35" t="s">
        <v>248</v>
      </c>
      <c r="B21" s="38">
        <v>51.84</v>
      </c>
      <c r="C21" s="38">
        <v>13.41</v>
      </c>
      <c r="D21" s="38">
        <v>10.220000000000001</v>
      </c>
      <c r="E21" s="38">
        <v>0.17799999999999999</v>
      </c>
      <c r="F21" s="38">
        <v>6.67</v>
      </c>
      <c r="G21" s="38">
        <v>9.7899999999999991</v>
      </c>
      <c r="H21" s="38">
        <v>2.96</v>
      </c>
      <c r="I21" s="38">
        <v>2.31</v>
      </c>
      <c r="J21" s="38">
        <v>1.3540000000000001</v>
      </c>
      <c r="K21" s="38">
        <v>0.06</v>
      </c>
      <c r="L21" s="38">
        <v>0.7</v>
      </c>
      <c r="M21" s="38">
        <v>99.51</v>
      </c>
      <c r="N21" t="s">
        <v>284</v>
      </c>
      <c r="P21" s="42"/>
      <c r="Q21" s="40"/>
      <c r="R21" s="41"/>
      <c r="S21" s="41"/>
      <c r="T21" s="41"/>
      <c r="U21" s="41"/>
      <c r="V21" s="41"/>
      <c r="W21" s="41"/>
      <c r="X21" s="41"/>
      <c r="Y21" s="41"/>
      <c r="Z21" s="41"/>
    </row>
    <row r="22" spans="1:26" x14ac:dyDescent="0.3">
      <c r="A22" s="35" t="s">
        <v>250</v>
      </c>
      <c r="B22" s="38">
        <v>64.959999999999994</v>
      </c>
      <c r="C22" s="38">
        <v>13.09</v>
      </c>
      <c r="D22" s="38">
        <v>9.8699999999999992</v>
      </c>
      <c r="E22" s="38">
        <v>0.13500000000000001</v>
      </c>
      <c r="F22" s="38">
        <v>0.54</v>
      </c>
      <c r="G22" s="38">
        <v>1.69</v>
      </c>
      <c r="H22" s="38">
        <v>2.95</v>
      </c>
      <c r="I22" s="38">
        <v>4.68</v>
      </c>
      <c r="J22" s="38">
        <v>1.1519999999999999</v>
      </c>
      <c r="K22" s="38">
        <v>0.44</v>
      </c>
      <c r="L22" s="38">
        <v>0.28999999999999998</v>
      </c>
      <c r="M22" s="38">
        <v>99.79</v>
      </c>
      <c r="N22" t="s">
        <v>280</v>
      </c>
      <c r="P22" s="42"/>
      <c r="Q22" s="40"/>
      <c r="R22" s="41"/>
      <c r="S22" s="41"/>
      <c r="T22" s="41"/>
      <c r="U22" s="41"/>
      <c r="V22" s="41"/>
      <c r="W22" s="41"/>
      <c r="X22" s="41"/>
      <c r="Y22" s="41"/>
      <c r="Z22" s="41"/>
    </row>
    <row r="23" spans="1:26" x14ac:dyDescent="0.3">
      <c r="A23" s="35" t="s">
        <v>251</v>
      </c>
      <c r="B23" s="38">
        <v>70.150000000000006</v>
      </c>
      <c r="C23" s="38">
        <v>15.38</v>
      </c>
      <c r="D23" s="38">
        <v>2.87</v>
      </c>
      <c r="E23" s="38">
        <v>4.2000000000000003E-2</v>
      </c>
      <c r="F23" s="38">
        <v>0.74</v>
      </c>
      <c r="G23" s="38">
        <v>2.35</v>
      </c>
      <c r="H23" s="38">
        <v>4.25</v>
      </c>
      <c r="I23" s="38">
        <v>3.29</v>
      </c>
      <c r="J23" s="38">
        <v>0.32800000000000001</v>
      </c>
      <c r="K23" s="38">
        <v>0.12</v>
      </c>
      <c r="L23" s="38">
        <v>0.44</v>
      </c>
      <c r="M23" s="38">
        <v>99.94</v>
      </c>
      <c r="N23" t="s">
        <v>280</v>
      </c>
      <c r="P23" s="42"/>
      <c r="Q23" s="40"/>
      <c r="R23" s="41"/>
      <c r="S23" s="41"/>
      <c r="T23" s="41"/>
      <c r="U23" s="41"/>
      <c r="V23" s="41"/>
      <c r="W23" s="41"/>
      <c r="X23" s="41"/>
      <c r="Y23" s="41"/>
      <c r="Z23" s="41"/>
    </row>
    <row r="24" spans="1:26" x14ac:dyDescent="0.3">
      <c r="A24" s="35" t="s">
        <v>253</v>
      </c>
      <c r="B24" s="38">
        <v>63.3</v>
      </c>
      <c r="C24" s="38">
        <v>13.57</v>
      </c>
      <c r="D24" s="38">
        <v>8.83</v>
      </c>
      <c r="E24" s="38">
        <v>0.122</v>
      </c>
      <c r="F24" s="38">
        <v>0.77</v>
      </c>
      <c r="G24" s="38">
        <v>3.69</v>
      </c>
      <c r="H24" s="38">
        <v>4.2300000000000004</v>
      </c>
      <c r="I24" s="38">
        <v>1.78</v>
      </c>
      <c r="J24" s="38">
        <v>1.605</v>
      </c>
      <c r="K24" s="38">
        <v>0.48</v>
      </c>
      <c r="L24" s="38">
        <v>0.33</v>
      </c>
      <c r="M24" s="38">
        <v>98.71</v>
      </c>
      <c r="N24" t="s">
        <v>278</v>
      </c>
      <c r="P24" s="42"/>
      <c r="Q24" s="40"/>
      <c r="R24" s="41"/>
      <c r="S24" s="41"/>
      <c r="T24" s="41"/>
      <c r="U24" s="41"/>
      <c r="V24" s="41"/>
      <c r="W24" s="41"/>
      <c r="X24" s="41"/>
      <c r="Y24" s="41"/>
      <c r="Z24" s="41"/>
    </row>
    <row r="25" spans="1:26" x14ac:dyDescent="0.3">
      <c r="A25" s="35" t="s">
        <v>254</v>
      </c>
      <c r="B25" s="38">
        <v>49.58</v>
      </c>
      <c r="C25" s="38">
        <v>14.26</v>
      </c>
      <c r="D25" s="38">
        <v>10.72</v>
      </c>
      <c r="E25" s="38">
        <v>0.14799999999999999</v>
      </c>
      <c r="F25" s="38">
        <v>4.51</v>
      </c>
      <c r="G25" s="38">
        <v>7.46</v>
      </c>
      <c r="H25" s="38">
        <v>3.62</v>
      </c>
      <c r="I25" s="38">
        <v>3.1</v>
      </c>
      <c r="J25" s="38">
        <v>3.706</v>
      </c>
      <c r="K25" s="38">
        <v>1.06</v>
      </c>
      <c r="L25" s="38">
        <v>0.79</v>
      </c>
      <c r="M25" s="38">
        <v>98.97</v>
      </c>
      <c r="N25" t="s">
        <v>284</v>
      </c>
      <c r="P25" s="42"/>
      <c r="Q25" s="40"/>
      <c r="R25" s="41"/>
      <c r="S25" s="41"/>
      <c r="T25" s="41"/>
      <c r="U25" s="41"/>
      <c r="V25" s="41"/>
      <c r="W25" s="41"/>
      <c r="X25" s="41"/>
      <c r="Y25" s="41"/>
      <c r="Z25" s="41"/>
    </row>
    <row r="26" spans="1:26" x14ac:dyDescent="0.3">
      <c r="A26" s="35" t="s">
        <v>256</v>
      </c>
      <c r="B26" s="38">
        <v>65.680000000000007</v>
      </c>
      <c r="C26" s="38">
        <v>12.96</v>
      </c>
      <c r="D26" s="38">
        <v>6.53</v>
      </c>
      <c r="E26" s="38">
        <v>8.7999999999999995E-2</v>
      </c>
      <c r="F26" s="38">
        <v>1.03</v>
      </c>
      <c r="G26" s="38">
        <v>3.23</v>
      </c>
      <c r="H26" s="38">
        <v>2.5099999999999998</v>
      </c>
      <c r="I26" s="38">
        <v>5.43</v>
      </c>
      <c r="J26" s="38">
        <v>1.151</v>
      </c>
      <c r="K26" s="38">
        <v>0.7</v>
      </c>
      <c r="L26" s="38">
        <v>0.69</v>
      </c>
      <c r="M26" s="38">
        <v>100</v>
      </c>
      <c r="N26" t="s">
        <v>280</v>
      </c>
      <c r="P26" s="42"/>
      <c r="Q26" s="40"/>
      <c r="R26" s="41"/>
      <c r="S26" s="41"/>
      <c r="T26" s="41"/>
      <c r="U26" s="41"/>
      <c r="V26" s="41"/>
      <c r="W26" s="41"/>
      <c r="X26" s="41"/>
      <c r="Y26" s="41"/>
      <c r="Z26" s="41"/>
    </row>
    <row r="27" spans="1:26" x14ac:dyDescent="0.3">
      <c r="A27" s="35" t="s">
        <v>285</v>
      </c>
      <c r="B27" s="38">
        <v>58.59</v>
      </c>
      <c r="C27" s="38">
        <v>14.74</v>
      </c>
      <c r="D27" s="38">
        <v>9.48</v>
      </c>
      <c r="E27" s="38">
        <v>0.13600000000000001</v>
      </c>
      <c r="F27" s="38">
        <v>1.46</v>
      </c>
      <c r="G27" s="38">
        <v>4.92</v>
      </c>
      <c r="H27" s="38">
        <v>3.16</v>
      </c>
      <c r="I27" s="38">
        <v>3.75</v>
      </c>
      <c r="J27" s="38">
        <v>1.353</v>
      </c>
      <c r="K27" s="38">
        <v>0.99</v>
      </c>
      <c r="L27" s="38">
        <v>0.77</v>
      </c>
      <c r="M27" s="38">
        <v>99.34</v>
      </c>
      <c r="N27" t="s">
        <v>278</v>
      </c>
      <c r="P27" s="42"/>
      <c r="Q27" s="40"/>
      <c r="R27" s="41"/>
      <c r="S27" s="41"/>
      <c r="T27" s="41"/>
      <c r="U27" s="41"/>
      <c r="V27" s="41"/>
      <c r="W27" s="41"/>
      <c r="X27" s="41"/>
      <c r="Y27" s="41"/>
      <c r="Z27" s="41"/>
    </row>
    <row r="28" spans="1:26" x14ac:dyDescent="0.3">
      <c r="A28" s="35" t="s">
        <v>286</v>
      </c>
      <c r="B28" s="38">
        <v>52.8</v>
      </c>
      <c r="C28" s="38">
        <v>15.15</v>
      </c>
      <c r="D28" s="38">
        <v>12</v>
      </c>
      <c r="E28" s="38">
        <v>0.16</v>
      </c>
      <c r="F28" s="38">
        <v>3.38</v>
      </c>
      <c r="G28" s="38">
        <v>6.73</v>
      </c>
      <c r="H28" s="38">
        <v>3.53</v>
      </c>
      <c r="I28" s="38">
        <v>2.66</v>
      </c>
      <c r="J28" s="38">
        <v>2.504</v>
      </c>
      <c r="K28" s="38">
        <v>0.87</v>
      </c>
      <c r="L28" s="38">
        <v>0.34</v>
      </c>
      <c r="M28" s="38">
        <v>100.1</v>
      </c>
      <c r="N28" t="s">
        <v>287</v>
      </c>
    </row>
    <row r="29" spans="1:26" x14ac:dyDescent="0.3">
      <c r="A29" s="35" t="s">
        <v>288</v>
      </c>
      <c r="B29" s="38">
        <v>57</v>
      </c>
      <c r="C29" s="38">
        <v>14.16</v>
      </c>
      <c r="D29" s="38">
        <v>11.97</v>
      </c>
      <c r="E29" s="38">
        <v>0.182</v>
      </c>
      <c r="F29" s="38">
        <v>1.76</v>
      </c>
      <c r="G29" s="38">
        <v>5.66</v>
      </c>
      <c r="H29" s="38">
        <v>3.08</v>
      </c>
      <c r="I29" s="38">
        <v>3.24</v>
      </c>
      <c r="J29" s="38">
        <v>1.45</v>
      </c>
      <c r="K29" s="38">
        <v>1.23</v>
      </c>
      <c r="L29" s="38">
        <v>0.53</v>
      </c>
      <c r="M29" s="38">
        <v>100.3</v>
      </c>
      <c r="N29" t="s">
        <v>278</v>
      </c>
    </row>
    <row r="30" spans="1:26" x14ac:dyDescent="0.3">
      <c r="A30" s="35" t="s">
        <v>289</v>
      </c>
      <c r="B30" s="38">
        <v>65.239999999999995</v>
      </c>
      <c r="C30" s="38">
        <v>14.08</v>
      </c>
      <c r="D30" s="38">
        <v>6.08</v>
      </c>
      <c r="E30" s="38">
        <v>7.0999999999999994E-2</v>
      </c>
      <c r="F30" s="38">
        <v>1.05</v>
      </c>
      <c r="G30" s="38">
        <v>3.84</v>
      </c>
      <c r="H30" s="38">
        <v>3.11</v>
      </c>
      <c r="I30" s="38">
        <v>4.3</v>
      </c>
      <c r="J30" s="38">
        <v>1.21</v>
      </c>
      <c r="K30" s="38">
        <v>0.6</v>
      </c>
      <c r="L30" s="38">
        <v>0.7</v>
      </c>
      <c r="M30" s="38">
        <v>100.3</v>
      </c>
      <c r="N30" t="s">
        <v>280</v>
      </c>
    </row>
    <row r="31" spans="1:26" x14ac:dyDescent="0.3">
      <c r="A31" s="35" t="s">
        <v>290</v>
      </c>
      <c r="B31" s="38">
        <v>65.08</v>
      </c>
      <c r="C31" s="38">
        <v>14.66</v>
      </c>
      <c r="D31" s="38">
        <v>5.3</v>
      </c>
      <c r="E31" s="38">
        <v>6.4000000000000001E-2</v>
      </c>
      <c r="F31" s="38">
        <v>0.92</v>
      </c>
      <c r="G31" s="38">
        <v>2.94</v>
      </c>
      <c r="H31" s="38">
        <v>3.22</v>
      </c>
      <c r="I31" s="38">
        <v>5.25</v>
      </c>
      <c r="J31" s="38">
        <v>0.82099999999999995</v>
      </c>
      <c r="K31" s="38">
        <v>0.33</v>
      </c>
      <c r="L31" s="38">
        <v>1.22</v>
      </c>
      <c r="M31" s="38">
        <v>99.81</v>
      </c>
      <c r="N31" t="s">
        <v>280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2FCB-54FB-40E3-9660-73A465C038F1}">
  <dimension ref="A1:G34"/>
  <sheetViews>
    <sheetView topLeftCell="G1" workbookViewId="0">
      <selection activeCell="F19" sqref="F19"/>
    </sheetView>
  </sheetViews>
  <sheetFormatPr defaultRowHeight="14.4" x14ac:dyDescent="0.3"/>
  <cols>
    <col min="1" max="1" width="25.77734375" customWidth="1"/>
    <col min="2" max="2" width="10.77734375" customWidth="1"/>
    <col min="3" max="3" width="15.77734375" customWidth="1"/>
    <col min="4" max="4" width="10.77734375" customWidth="1"/>
    <col min="6" max="6" width="25.77734375" customWidth="1"/>
    <col min="7" max="7" width="15.77734375" customWidth="1"/>
    <col min="10" max="10" width="25.77734375" customWidth="1"/>
    <col min="11" max="11" width="15.77734375" customWidth="1"/>
  </cols>
  <sheetData>
    <row r="1" spans="1:7" ht="17.399999999999999" x14ac:dyDescent="0.3">
      <c r="A1" s="26" t="s">
        <v>293</v>
      </c>
      <c r="B1" s="47"/>
      <c r="C1" s="47"/>
      <c r="D1" s="47"/>
      <c r="E1" s="47"/>
      <c r="F1" s="47"/>
      <c r="G1" s="47"/>
    </row>
    <row r="2" spans="1:7" x14ac:dyDescent="0.3">
      <c r="A2" s="27" t="s">
        <v>294</v>
      </c>
      <c r="B2" s="47"/>
      <c r="C2" s="47"/>
      <c r="D2" s="47"/>
      <c r="E2" s="47"/>
      <c r="F2" s="47"/>
      <c r="G2" s="47"/>
    </row>
    <row r="4" spans="1:7" x14ac:dyDescent="0.3">
      <c r="A4" s="33" t="s">
        <v>295</v>
      </c>
      <c r="B4" s="47"/>
      <c r="C4" s="47"/>
      <c r="D4" s="47"/>
      <c r="E4" s="47"/>
      <c r="F4" s="33" t="s">
        <v>296</v>
      </c>
      <c r="G4" s="47"/>
    </row>
    <row r="5" spans="1:7" x14ac:dyDescent="0.3">
      <c r="A5" s="46" t="s">
        <v>28</v>
      </c>
      <c r="B5" s="46" t="s">
        <v>41</v>
      </c>
      <c r="C5" s="46" t="s">
        <v>42</v>
      </c>
      <c r="D5" s="46" t="s">
        <v>297</v>
      </c>
      <c r="E5" s="62"/>
      <c r="F5" s="46" t="s">
        <v>298</v>
      </c>
      <c r="G5" s="46" t="s">
        <v>299</v>
      </c>
    </row>
    <row r="6" spans="1:7" x14ac:dyDescent="0.3">
      <c r="A6" s="53" t="s">
        <v>44</v>
      </c>
      <c r="B6" s="54">
        <v>2</v>
      </c>
      <c r="C6" s="52">
        <v>948150</v>
      </c>
      <c r="D6" s="55">
        <v>0.108981725173296</v>
      </c>
      <c r="E6" s="47"/>
      <c r="F6" s="53" t="s">
        <v>300</v>
      </c>
      <c r="G6" s="54">
        <v>25</v>
      </c>
    </row>
    <row r="7" spans="1:7" x14ac:dyDescent="0.3">
      <c r="A7" s="50" t="s">
        <v>62</v>
      </c>
      <c r="B7" s="56">
        <v>4</v>
      </c>
      <c r="C7" s="51">
        <v>1756872.5</v>
      </c>
      <c r="D7" s="57">
        <v>0.20193745289196999</v>
      </c>
      <c r="E7" s="47"/>
      <c r="F7" s="50" t="s">
        <v>53</v>
      </c>
      <c r="G7" s="51">
        <v>8700082.5</v>
      </c>
    </row>
    <row r="8" spans="1:7" x14ac:dyDescent="0.3">
      <c r="A8" s="53" t="s">
        <v>60</v>
      </c>
      <c r="B8" s="54">
        <v>4</v>
      </c>
      <c r="C8" s="52">
        <v>211560</v>
      </c>
      <c r="D8" s="55">
        <v>2.43170107869667E-2</v>
      </c>
      <c r="E8" s="47"/>
      <c r="F8" s="53" t="s">
        <v>301</v>
      </c>
      <c r="G8" s="52">
        <v>348003.3</v>
      </c>
    </row>
    <row r="9" spans="1:7" x14ac:dyDescent="0.3">
      <c r="A9" s="50" t="s">
        <v>55</v>
      </c>
      <c r="B9" s="56">
        <v>2</v>
      </c>
      <c r="C9" s="51">
        <v>19672.5</v>
      </c>
      <c r="D9" s="57">
        <v>2.2611854542758602E-3</v>
      </c>
      <c r="E9" s="47"/>
      <c r="F9" s="50" t="s">
        <v>302</v>
      </c>
      <c r="G9" s="51">
        <v>73530</v>
      </c>
    </row>
    <row r="10" spans="1:7" x14ac:dyDescent="0.3">
      <c r="A10" s="53" t="s">
        <v>76</v>
      </c>
      <c r="B10" s="54">
        <v>1</v>
      </c>
      <c r="C10" s="52">
        <v>500412.5</v>
      </c>
      <c r="D10" s="55">
        <v>5.7518132730350502E-2</v>
      </c>
      <c r="E10" s="47"/>
      <c r="F10" s="53" t="s">
        <v>303</v>
      </c>
      <c r="G10" s="52">
        <v>4730</v>
      </c>
    </row>
    <row r="11" spans="1:7" x14ac:dyDescent="0.3">
      <c r="A11" s="50" t="s">
        <v>68</v>
      </c>
      <c r="B11" s="56">
        <v>4</v>
      </c>
      <c r="C11" s="51">
        <v>3657150</v>
      </c>
      <c r="D11" s="57">
        <v>0.42035808281128401</v>
      </c>
      <c r="E11" s="47"/>
      <c r="F11" s="50" t="s">
        <v>304</v>
      </c>
      <c r="G11" s="51">
        <v>1849000</v>
      </c>
    </row>
    <row r="12" spans="1:7" x14ac:dyDescent="0.3">
      <c r="A12" s="53" t="s">
        <v>38</v>
      </c>
      <c r="B12" s="54">
        <v>6</v>
      </c>
      <c r="C12" s="52">
        <v>423335</v>
      </c>
      <c r="D12" s="55">
        <v>4.8658733983269697E-2</v>
      </c>
      <c r="E12" s="47"/>
      <c r="F12" s="53" t="s">
        <v>305</v>
      </c>
      <c r="G12" s="52">
        <v>1844270</v>
      </c>
    </row>
    <row r="13" spans="1:7" x14ac:dyDescent="0.3">
      <c r="A13" s="50" t="s">
        <v>64</v>
      </c>
      <c r="B13" s="56">
        <v>2</v>
      </c>
      <c r="C13" s="51">
        <v>1182930</v>
      </c>
      <c r="D13" s="57">
        <v>0.13596767616858799</v>
      </c>
      <c r="E13" s="47"/>
      <c r="F13" s="50" t="s">
        <v>306</v>
      </c>
      <c r="G13" s="51">
        <v>507100.32289639203</v>
      </c>
    </row>
    <row r="14" spans="1:7" x14ac:dyDescent="0.3">
      <c r="A14" s="48" t="s">
        <v>53</v>
      </c>
      <c r="B14" s="58">
        <v>25</v>
      </c>
      <c r="C14" s="59">
        <v>8700082.5</v>
      </c>
      <c r="D14" s="60">
        <v>1</v>
      </c>
      <c r="E14" s="47"/>
      <c r="F14" s="53" t="s">
        <v>307</v>
      </c>
      <c r="G14" s="55">
        <v>1.4571710179081401</v>
      </c>
    </row>
    <row r="15" spans="1:7" x14ac:dyDescent="0.3">
      <c r="A15" s="47"/>
      <c r="B15" s="47"/>
      <c r="C15" s="47"/>
      <c r="D15" s="47"/>
      <c r="E15" s="47"/>
      <c r="F15" s="50" t="s">
        <v>308</v>
      </c>
      <c r="G15" s="61">
        <v>0.57507989323466102</v>
      </c>
    </row>
    <row r="16" spans="1:7" x14ac:dyDescent="0.3">
      <c r="A16" s="47"/>
      <c r="B16" s="47"/>
      <c r="C16" s="47"/>
      <c r="D16" s="47"/>
      <c r="E16" s="47"/>
      <c r="F16" s="53" t="s">
        <v>309</v>
      </c>
      <c r="G16" s="52">
        <v>40935.388994307403</v>
      </c>
    </row>
    <row r="17" spans="1:7" x14ac:dyDescent="0.3">
      <c r="A17" s="33" t="s">
        <v>310</v>
      </c>
      <c r="B17" s="47"/>
      <c r="C17" s="47"/>
      <c r="D17" s="47"/>
      <c r="E17" s="47"/>
      <c r="F17" s="50" t="s">
        <v>311</v>
      </c>
      <c r="G17" s="57">
        <v>8.1798074903312701E-2</v>
      </c>
    </row>
    <row r="18" spans="1:7" x14ac:dyDescent="0.3">
      <c r="A18" s="46" t="s">
        <v>35</v>
      </c>
      <c r="B18" s="46" t="s">
        <v>41</v>
      </c>
      <c r="C18" s="46" t="s">
        <v>42</v>
      </c>
      <c r="D18" s="46" t="s">
        <v>297</v>
      </c>
      <c r="E18" s="47"/>
      <c r="F18" s="47"/>
      <c r="G18" s="47"/>
    </row>
    <row r="19" spans="1:7" x14ac:dyDescent="0.3">
      <c r="A19" s="50" t="s">
        <v>40</v>
      </c>
      <c r="B19" s="56">
        <v>11</v>
      </c>
      <c r="C19" s="51">
        <v>5258792.5</v>
      </c>
      <c r="D19" s="57">
        <v>0.44</v>
      </c>
      <c r="E19" s="47"/>
      <c r="F19" s="27" t="s">
        <v>317</v>
      </c>
      <c r="G19" s="47"/>
    </row>
    <row r="20" spans="1:7" x14ac:dyDescent="0.3">
      <c r="A20" s="53" t="s">
        <v>48</v>
      </c>
      <c r="B20" s="54">
        <v>7</v>
      </c>
      <c r="C20" s="52">
        <v>2729640</v>
      </c>
      <c r="D20" s="55">
        <v>0.28000000000000003</v>
      </c>
      <c r="E20" s="47"/>
      <c r="F20" s="47"/>
      <c r="G20" s="47"/>
    </row>
    <row r="21" spans="1:7" x14ac:dyDescent="0.3">
      <c r="A21" s="50" t="s">
        <v>51</v>
      </c>
      <c r="B21" s="56">
        <v>7</v>
      </c>
      <c r="C21" s="51">
        <v>711650</v>
      </c>
      <c r="D21" s="57">
        <v>0.28000000000000003</v>
      </c>
      <c r="E21" s="47"/>
      <c r="F21" s="47"/>
      <c r="G21" s="47"/>
    </row>
    <row r="22" spans="1:7" x14ac:dyDescent="0.3">
      <c r="A22" s="48" t="s">
        <v>53</v>
      </c>
      <c r="B22" s="58">
        <v>25</v>
      </c>
      <c r="C22" s="59">
        <v>8700082.5</v>
      </c>
      <c r="D22" s="60">
        <v>1</v>
      </c>
      <c r="E22" s="47"/>
      <c r="F22" s="47"/>
      <c r="G22" s="47"/>
    </row>
    <row r="25" spans="1:7" x14ac:dyDescent="0.3">
      <c r="A25" s="33" t="s">
        <v>312</v>
      </c>
      <c r="B25" s="47"/>
      <c r="C25" s="47"/>
      <c r="D25" s="47"/>
      <c r="E25" s="47"/>
      <c r="F25" s="47"/>
      <c r="G25" s="47"/>
    </row>
    <row r="26" spans="1:7" ht="28.2" x14ac:dyDescent="0.3">
      <c r="A26" s="46" t="s">
        <v>89</v>
      </c>
      <c r="B26" s="46" t="s">
        <v>313</v>
      </c>
      <c r="C26" s="46" t="s">
        <v>297</v>
      </c>
      <c r="D26" s="47"/>
      <c r="E26" s="47"/>
      <c r="F26" s="47"/>
      <c r="G26" s="47"/>
    </row>
    <row r="27" spans="1:7" x14ac:dyDescent="0.3">
      <c r="A27" s="50" t="s">
        <v>98</v>
      </c>
      <c r="B27" s="56">
        <v>122</v>
      </c>
      <c r="C27" s="57">
        <v>0.11161939615736501</v>
      </c>
      <c r="D27" s="47"/>
      <c r="E27" s="47"/>
      <c r="F27" s="47"/>
      <c r="G27" s="47"/>
    </row>
    <row r="28" spans="1:7" x14ac:dyDescent="0.3">
      <c r="A28" s="53" t="s">
        <v>102</v>
      </c>
      <c r="B28" s="54">
        <v>136</v>
      </c>
      <c r="C28" s="55">
        <v>0.124428179322964</v>
      </c>
      <c r="D28" s="47"/>
      <c r="E28" s="47"/>
      <c r="F28" s="47"/>
      <c r="G28" s="47"/>
    </row>
    <row r="29" spans="1:7" x14ac:dyDescent="0.3">
      <c r="A29" s="50" t="s">
        <v>105</v>
      </c>
      <c r="B29" s="56">
        <v>244</v>
      </c>
      <c r="C29" s="57">
        <v>0.22323879231473001</v>
      </c>
      <c r="D29" s="47"/>
      <c r="E29" s="47"/>
      <c r="F29" s="47"/>
      <c r="G29" s="47"/>
    </row>
    <row r="30" spans="1:7" x14ac:dyDescent="0.3">
      <c r="A30" s="53" t="s">
        <v>112</v>
      </c>
      <c r="B30" s="54">
        <v>190</v>
      </c>
      <c r="C30" s="55">
        <v>0.173833485818847</v>
      </c>
      <c r="D30" s="47"/>
      <c r="E30" s="47"/>
      <c r="F30" s="47"/>
      <c r="G30" s="47"/>
    </row>
    <row r="31" spans="1:7" x14ac:dyDescent="0.3">
      <c r="A31" s="50" t="s">
        <v>117</v>
      </c>
      <c r="B31" s="56">
        <v>143</v>
      </c>
      <c r="C31" s="57">
        <v>0.130832570905764</v>
      </c>
      <c r="D31" s="47"/>
      <c r="E31" s="47"/>
      <c r="F31" s="47"/>
      <c r="G31" s="47"/>
    </row>
    <row r="32" spans="1:7" x14ac:dyDescent="0.3">
      <c r="A32" s="53" t="s">
        <v>124</v>
      </c>
      <c r="B32" s="54">
        <v>191</v>
      </c>
      <c r="C32" s="55">
        <v>0.174748398902104</v>
      </c>
      <c r="D32" s="47"/>
      <c r="E32" s="47"/>
      <c r="F32" s="47"/>
      <c r="G32" s="47"/>
    </row>
    <row r="33" spans="1:3" x14ac:dyDescent="0.3">
      <c r="A33" s="50" t="s">
        <v>129</v>
      </c>
      <c r="B33" s="56">
        <v>67</v>
      </c>
      <c r="C33" s="57">
        <v>6.1299176578225097E-2</v>
      </c>
    </row>
    <row r="34" spans="1:3" x14ac:dyDescent="0.3">
      <c r="A34" s="48" t="s">
        <v>53</v>
      </c>
      <c r="B34" s="58">
        <v>1093</v>
      </c>
      <c r="C34" s="6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1 Invoice Entry</vt:lpstr>
      <vt:lpstr>2 Inventory Record</vt:lpstr>
      <vt:lpstr>3 Contact Cleanup</vt:lpstr>
      <vt:lpstr>4 Accuracy Check</vt:lpstr>
      <vt:lpstr>5 Major Elements Statistics</vt:lpstr>
      <vt:lpstr>6 Charts and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Emmanuella Nwosu</cp:lastModifiedBy>
  <cp:revision>0</cp:revision>
  <dcterms:created xsi:type="dcterms:W3CDTF">2026-10-12T07:02:41Z</dcterms:created>
  <dcterms:modified xsi:type="dcterms:W3CDTF">2026-10-12T09:38:17Z</dcterms:modified>
  <dc:language>en-US</dc:language>
</cp:coreProperties>
</file>